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_CHICAGO PROJECTS\17-03-4110 Oak Park TIGER Grant\2017 Application\"/>
    </mc:Choice>
  </mc:AlternateContent>
  <bookViews>
    <workbookView xWindow="1992" yWindow="0" windowWidth="14604" windowHeight="9012" xr2:uid="{00000000-000D-0000-FFFF-FFFF00000000}"/>
  </bookViews>
  <sheets>
    <sheet name="Summary" sheetId="7" r:id="rId1"/>
    <sheet name="Transit" sheetId="4" r:id="rId2"/>
    <sheet name="Safety" sheetId="6" r:id="rId3"/>
    <sheet name="Residual Value" sheetId="9" r:id="rId4"/>
    <sheet name="Ridership Growth Calculations" sheetId="8" r:id="rId5"/>
    <sheet name="CPI" sheetId="5" r:id="rId6"/>
  </sheets>
  <calcPr calcId="171027"/>
</workbook>
</file>

<file path=xl/calcChain.xml><?xml version="1.0" encoding="utf-8"?>
<calcChain xmlns="http://schemas.openxmlformats.org/spreadsheetml/2006/main">
  <c r="D11" i="7" l="1"/>
  <c r="D10" i="7"/>
  <c r="AF9" i="6"/>
  <c r="AG9" i="6"/>
  <c r="AF10" i="6"/>
  <c r="AG10" i="6"/>
  <c r="AF11" i="6"/>
  <c r="AG11" i="6"/>
  <c r="AF12" i="6"/>
  <c r="AG12" i="6"/>
  <c r="AF13" i="6"/>
  <c r="AG13" i="6"/>
  <c r="AF14" i="6"/>
  <c r="AG14" i="6"/>
  <c r="AF15" i="6"/>
  <c r="AG15" i="6"/>
  <c r="AF16" i="6"/>
  <c r="AG16" i="6"/>
  <c r="AF17" i="6"/>
  <c r="AG17" i="6"/>
  <c r="AF18" i="6"/>
  <c r="AG18" i="6"/>
  <c r="AF19" i="6"/>
  <c r="AG19" i="6"/>
  <c r="AF20" i="6"/>
  <c r="AG20" i="6"/>
  <c r="AF21" i="6"/>
  <c r="AG21" i="6"/>
  <c r="AF22" i="6"/>
  <c r="AG22" i="6"/>
  <c r="AF23" i="6"/>
  <c r="AG23" i="6"/>
  <c r="AF24" i="6"/>
  <c r="AG24" i="6"/>
  <c r="AF25" i="6"/>
  <c r="AG25" i="6"/>
  <c r="AF26" i="6"/>
  <c r="AG26" i="6"/>
  <c r="AF27" i="6"/>
  <c r="AG27" i="6"/>
  <c r="AF28" i="6"/>
  <c r="AG28" i="6"/>
  <c r="AF29" i="6"/>
  <c r="AG29" i="6"/>
  <c r="AF30" i="6"/>
  <c r="AG30" i="6"/>
  <c r="AF31" i="6"/>
  <c r="AG31" i="6"/>
  <c r="AF32" i="6"/>
  <c r="AG32" i="6"/>
  <c r="AF33" i="6"/>
  <c r="AG33" i="6"/>
  <c r="AF34" i="6"/>
  <c r="AG34" i="6"/>
  <c r="AF35" i="6"/>
  <c r="AG35" i="6"/>
  <c r="AF36" i="6"/>
  <c r="AG36" i="6"/>
  <c r="AF37" i="6"/>
  <c r="AG37" i="6"/>
  <c r="AF38" i="6"/>
  <c r="AG38" i="6"/>
  <c r="AF39" i="6"/>
  <c r="AG39" i="6"/>
  <c r="AF40" i="6"/>
  <c r="AG40" i="6"/>
  <c r="AF41" i="6"/>
  <c r="AG41" i="6"/>
  <c r="AF42" i="6"/>
  <c r="AG42" i="6"/>
  <c r="AF43" i="6"/>
  <c r="AG43" i="6"/>
  <c r="AF44" i="6"/>
  <c r="AG44" i="6"/>
  <c r="AF45" i="6"/>
  <c r="AG45" i="6"/>
  <c r="AF46" i="6"/>
  <c r="AG46" i="6"/>
  <c r="AF47" i="6"/>
  <c r="AG47" i="6"/>
  <c r="AF48" i="6"/>
  <c r="AG48" i="6"/>
  <c r="AG8" i="6"/>
  <c r="AF8" i="6"/>
  <c r="X9" i="6"/>
  <c r="Y9" i="6"/>
  <c r="X10" i="6"/>
  <c r="Y10" i="6"/>
  <c r="X11" i="6"/>
  <c r="Y11" i="6"/>
  <c r="X12" i="6"/>
  <c r="Y12" i="6"/>
  <c r="X13" i="6"/>
  <c r="Y13" i="6"/>
  <c r="X14" i="6"/>
  <c r="Y14" i="6"/>
  <c r="X15" i="6"/>
  <c r="Y15" i="6"/>
  <c r="X16" i="6"/>
  <c r="Y16" i="6"/>
  <c r="X17" i="6"/>
  <c r="Y17" i="6"/>
  <c r="X18" i="6"/>
  <c r="Y18" i="6"/>
  <c r="X19" i="6"/>
  <c r="Y19" i="6"/>
  <c r="X20" i="6"/>
  <c r="Y20" i="6"/>
  <c r="X21" i="6"/>
  <c r="Y21" i="6"/>
  <c r="X22" i="6"/>
  <c r="Y22" i="6"/>
  <c r="X23" i="6"/>
  <c r="Y23" i="6"/>
  <c r="X24" i="6"/>
  <c r="Y24" i="6"/>
  <c r="X25" i="6"/>
  <c r="Y25" i="6"/>
  <c r="X26" i="6"/>
  <c r="Y26" i="6"/>
  <c r="X27" i="6"/>
  <c r="Y27" i="6"/>
  <c r="X28" i="6"/>
  <c r="Y28" i="6"/>
  <c r="X29" i="6"/>
  <c r="Y29" i="6"/>
  <c r="X30" i="6"/>
  <c r="Y30" i="6"/>
  <c r="X31" i="6"/>
  <c r="Y31" i="6"/>
  <c r="X32" i="6"/>
  <c r="Y32" i="6"/>
  <c r="X33" i="6"/>
  <c r="Y33" i="6"/>
  <c r="X34" i="6"/>
  <c r="Y34" i="6"/>
  <c r="X35" i="6"/>
  <c r="Y35" i="6"/>
  <c r="X36" i="6"/>
  <c r="Y36" i="6"/>
  <c r="X37" i="6"/>
  <c r="Y37" i="6"/>
  <c r="X38" i="6"/>
  <c r="Y38" i="6"/>
  <c r="X39" i="6"/>
  <c r="Y39" i="6"/>
  <c r="X40" i="6"/>
  <c r="Y40" i="6"/>
  <c r="X41" i="6"/>
  <c r="Y41" i="6"/>
  <c r="X42" i="6"/>
  <c r="Y42" i="6"/>
  <c r="X43" i="6"/>
  <c r="Y43" i="6"/>
  <c r="X44" i="6"/>
  <c r="Y44" i="6"/>
  <c r="X45" i="6"/>
  <c r="Y45" i="6"/>
  <c r="X46" i="6"/>
  <c r="Y46" i="6"/>
  <c r="X47" i="6"/>
  <c r="Y47" i="6"/>
  <c r="X48" i="6"/>
  <c r="Y48" i="6"/>
  <c r="Y8" i="6"/>
  <c r="X8" i="6"/>
  <c r="P9" i="6"/>
  <c r="Q9" i="6"/>
  <c r="P10" i="6"/>
  <c r="Q10" i="6"/>
  <c r="P11" i="6"/>
  <c r="Q11" i="6"/>
  <c r="P12" i="6"/>
  <c r="Q12" i="6"/>
  <c r="P13" i="6"/>
  <c r="Q13" i="6"/>
  <c r="P14" i="6"/>
  <c r="Q14" i="6"/>
  <c r="P15" i="6"/>
  <c r="Q15" i="6"/>
  <c r="P16" i="6"/>
  <c r="Q16" i="6"/>
  <c r="P17" i="6"/>
  <c r="Q17" i="6"/>
  <c r="P18" i="6"/>
  <c r="Q18" i="6"/>
  <c r="P19" i="6"/>
  <c r="Q19" i="6"/>
  <c r="P20" i="6"/>
  <c r="Q20" i="6"/>
  <c r="P21" i="6"/>
  <c r="Q21" i="6"/>
  <c r="P22" i="6"/>
  <c r="Q22" i="6"/>
  <c r="P23" i="6"/>
  <c r="Q23" i="6"/>
  <c r="P24" i="6"/>
  <c r="Q24" i="6"/>
  <c r="P25" i="6"/>
  <c r="Q25" i="6"/>
  <c r="P26" i="6"/>
  <c r="Q26" i="6"/>
  <c r="P27" i="6"/>
  <c r="Q27" i="6"/>
  <c r="P28" i="6"/>
  <c r="Q28" i="6"/>
  <c r="P29" i="6"/>
  <c r="Q29" i="6"/>
  <c r="P30" i="6"/>
  <c r="Q30" i="6"/>
  <c r="P31" i="6"/>
  <c r="Q31" i="6"/>
  <c r="P32" i="6"/>
  <c r="Q32" i="6"/>
  <c r="P33" i="6"/>
  <c r="Q33" i="6"/>
  <c r="P34" i="6"/>
  <c r="Q34" i="6"/>
  <c r="P35" i="6"/>
  <c r="Q35" i="6"/>
  <c r="P36" i="6"/>
  <c r="Q36" i="6"/>
  <c r="P37" i="6"/>
  <c r="Q37" i="6"/>
  <c r="P38" i="6"/>
  <c r="Q38" i="6"/>
  <c r="P39" i="6"/>
  <c r="Q39" i="6"/>
  <c r="P40" i="6"/>
  <c r="Q40" i="6"/>
  <c r="P41" i="6"/>
  <c r="Q41" i="6"/>
  <c r="P42" i="6"/>
  <c r="Q42" i="6"/>
  <c r="P43" i="6"/>
  <c r="Q43" i="6"/>
  <c r="P44" i="6"/>
  <c r="Q44" i="6"/>
  <c r="P45" i="6"/>
  <c r="Q45" i="6"/>
  <c r="P46" i="6"/>
  <c r="Q46" i="6"/>
  <c r="P47" i="6"/>
  <c r="Q47" i="6"/>
  <c r="P48" i="6"/>
  <c r="Q48" i="6"/>
  <c r="Q8" i="6"/>
  <c r="P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I8" i="6"/>
  <c r="H8" i="6"/>
  <c r="P48" i="4"/>
  <c r="AG49" i="6" l="1"/>
  <c r="Y49" i="6"/>
  <c r="Q49" i="6"/>
  <c r="I49" i="6"/>
  <c r="AH9" i="6"/>
  <c r="AI9" i="6"/>
  <c r="AH10" i="6"/>
  <c r="AI10" i="6"/>
  <c r="AH11" i="6"/>
  <c r="AI11" i="6"/>
  <c r="AH12" i="6"/>
  <c r="AI12" i="6"/>
  <c r="AH13" i="6"/>
  <c r="AI13" i="6"/>
  <c r="AH14" i="6"/>
  <c r="AI14" i="6"/>
  <c r="AH15" i="6"/>
  <c r="AI15" i="6"/>
  <c r="AH16" i="6"/>
  <c r="AI16" i="6"/>
  <c r="AH17" i="6"/>
  <c r="AI17" i="6"/>
  <c r="AH18" i="6"/>
  <c r="AI18" i="6"/>
  <c r="AH19" i="6"/>
  <c r="AI19" i="6"/>
  <c r="AH20" i="6"/>
  <c r="AI20" i="6"/>
  <c r="AH21" i="6"/>
  <c r="AI21" i="6"/>
  <c r="AH22" i="6"/>
  <c r="AI22" i="6"/>
  <c r="AH23" i="6"/>
  <c r="AI23" i="6"/>
  <c r="AH24" i="6"/>
  <c r="AI24" i="6"/>
  <c r="AH25" i="6"/>
  <c r="AI25" i="6"/>
  <c r="AH26" i="6"/>
  <c r="AI26" i="6"/>
  <c r="AH27" i="6"/>
  <c r="AI27" i="6"/>
  <c r="AH28" i="6"/>
  <c r="AI28" i="6"/>
  <c r="AH29" i="6"/>
  <c r="AI29" i="6"/>
  <c r="AH30" i="6"/>
  <c r="AI30" i="6"/>
  <c r="AH31" i="6"/>
  <c r="AI31" i="6"/>
  <c r="AH32" i="6"/>
  <c r="AI32" i="6"/>
  <c r="AH33" i="6"/>
  <c r="AI33" i="6"/>
  <c r="AH34" i="6"/>
  <c r="AI34" i="6"/>
  <c r="AH35" i="6"/>
  <c r="AI35" i="6"/>
  <c r="AH36" i="6"/>
  <c r="AI36" i="6"/>
  <c r="AH37" i="6"/>
  <c r="AI37" i="6"/>
  <c r="AH38" i="6"/>
  <c r="AI38" i="6"/>
  <c r="AH39" i="6"/>
  <c r="AI39" i="6"/>
  <c r="AH40" i="6"/>
  <c r="AI40" i="6"/>
  <c r="AH41" i="6"/>
  <c r="AI41" i="6"/>
  <c r="AH42" i="6"/>
  <c r="AI42" i="6"/>
  <c r="AH43" i="6"/>
  <c r="AI43" i="6"/>
  <c r="AH44" i="6"/>
  <c r="AI44" i="6"/>
  <c r="AH45" i="6"/>
  <c r="AI45" i="6"/>
  <c r="AH46" i="6"/>
  <c r="AI46" i="6"/>
  <c r="AH47" i="6"/>
  <c r="AI47" i="6"/>
  <c r="AH48" i="6"/>
  <c r="AI48" i="6"/>
  <c r="AI8" i="6"/>
  <c r="AH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Z33" i="6"/>
  <c r="AA33" i="6"/>
  <c r="Z34" i="6"/>
  <c r="AA34" i="6"/>
  <c r="Z35" i="6"/>
  <c r="AA35" i="6"/>
  <c r="Z36" i="6"/>
  <c r="AA36" i="6"/>
  <c r="Z37" i="6"/>
  <c r="AA37" i="6"/>
  <c r="Z38" i="6"/>
  <c r="AA38" i="6"/>
  <c r="Z39" i="6"/>
  <c r="AA39" i="6"/>
  <c r="Z40" i="6"/>
  <c r="AA40" i="6"/>
  <c r="Z41" i="6"/>
  <c r="AA41" i="6"/>
  <c r="Z42" i="6"/>
  <c r="AA42" i="6"/>
  <c r="Z43" i="6"/>
  <c r="AA43" i="6"/>
  <c r="Z44" i="6"/>
  <c r="AA44" i="6"/>
  <c r="Z45" i="6"/>
  <c r="AA45" i="6"/>
  <c r="Z46" i="6"/>
  <c r="AA46" i="6"/>
  <c r="Z47" i="6"/>
  <c r="AA47" i="6"/>
  <c r="Z48" i="6"/>
  <c r="AA48" i="6"/>
  <c r="AA8" i="6"/>
  <c r="Z8" i="6"/>
  <c r="R9" i="6"/>
  <c r="S9" i="6"/>
  <c r="R10" i="6"/>
  <c r="S10" i="6"/>
  <c r="R11" i="6"/>
  <c r="S11" i="6"/>
  <c r="R12" i="6"/>
  <c r="S12" i="6"/>
  <c r="R13" i="6"/>
  <c r="S13" i="6"/>
  <c r="R14" i="6"/>
  <c r="S14" i="6"/>
  <c r="R15" i="6"/>
  <c r="S15" i="6"/>
  <c r="R16" i="6"/>
  <c r="S16" i="6"/>
  <c r="R17" i="6"/>
  <c r="S17" i="6"/>
  <c r="R18" i="6"/>
  <c r="S18" i="6"/>
  <c r="R19" i="6"/>
  <c r="S19" i="6"/>
  <c r="R20" i="6"/>
  <c r="S20" i="6"/>
  <c r="R21" i="6"/>
  <c r="S21" i="6"/>
  <c r="R22" i="6"/>
  <c r="S22" i="6"/>
  <c r="R23" i="6"/>
  <c r="S23" i="6"/>
  <c r="R24" i="6"/>
  <c r="S24" i="6"/>
  <c r="R25" i="6"/>
  <c r="S25" i="6"/>
  <c r="R26" i="6"/>
  <c r="S26" i="6"/>
  <c r="R27" i="6"/>
  <c r="S27" i="6"/>
  <c r="R28" i="6"/>
  <c r="S28" i="6"/>
  <c r="R29" i="6"/>
  <c r="S29" i="6"/>
  <c r="R30" i="6"/>
  <c r="S30" i="6"/>
  <c r="R31" i="6"/>
  <c r="S31" i="6"/>
  <c r="R32" i="6"/>
  <c r="S32" i="6"/>
  <c r="R33" i="6"/>
  <c r="S33" i="6"/>
  <c r="R34" i="6"/>
  <c r="S34" i="6"/>
  <c r="R35" i="6"/>
  <c r="S35" i="6"/>
  <c r="R36" i="6"/>
  <c r="S36" i="6"/>
  <c r="R37" i="6"/>
  <c r="S37" i="6"/>
  <c r="R38" i="6"/>
  <c r="S38" i="6"/>
  <c r="R39" i="6"/>
  <c r="S39" i="6"/>
  <c r="R40" i="6"/>
  <c r="S40" i="6"/>
  <c r="R41" i="6"/>
  <c r="S41" i="6"/>
  <c r="R42" i="6"/>
  <c r="S42" i="6"/>
  <c r="R43" i="6"/>
  <c r="S43" i="6"/>
  <c r="R44" i="6"/>
  <c r="S44" i="6"/>
  <c r="R45" i="6"/>
  <c r="S45" i="6"/>
  <c r="R46" i="6"/>
  <c r="S46" i="6"/>
  <c r="R47" i="6"/>
  <c r="S47" i="6"/>
  <c r="R48" i="6"/>
  <c r="S48" i="6"/>
  <c r="S8" i="6"/>
  <c r="R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K8" i="6"/>
  <c r="J8" i="6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O30" i="4"/>
  <c r="N30" i="4"/>
  <c r="J5" i="4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" i="4"/>
  <c r="AD4" i="6"/>
  <c r="AD5" i="6" s="1"/>
  <c r="AD6" i="6" s="1"/>
  <c r="AD7" i="6" s="1"/>
  <c r="AD8" i="6" s="1"/>
  <c r="AD9" i="6" s="1"/>
  <c r="AD10" i="6" s="1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AD29" i="6" s="1"/>
  <c r="AD30" i="6" s="1"/>
  <c r="AD31" i="6" s="1"/>
  <c r="AD32" i="6" s="1"/>
  <c r="AD33" i="6" s="1"/>
  <c r="AD34" i="6" s="1"/>
  <c r="AD35" i="6" s="1"/>
  <c r="AD36" i="6" s="1"/>
  <c r="AD37" i="6" s="1"/>
  <c r="AD38" i="6" s="1"/>
  <c r="AD39" i="6" s="1"/>
  <c r="AD40" i="6" s="1"/>
  <c r="AD41" i="6" s="1"/>
  <c r="AD42" i="6" s="1"/>
  <c r="AD43" i="6" s="1"/>
  <c r="AD44" i="6" s="1"/>
  <c r="AD45" i="6" s="1"/>
  <c r="AD46" i="6" s="1"/>
  <c r="AD47" i="6" s="1"/>
  <c r="AD48" i="6" s="1"/>
  <c r="V4" i="6"/>
  <c r="V5" i="6" s="1"/>
  <c r="V6" i="6" s="1"/>
  <c r="V7" i="6" s="1"/>
  <c r="V8" i="6" s="1"/>
  <c r="V9" i="6" s="1"/>
  <c r="V10" i="6" s="1"/>
  <c r="V11" i="6" s="1"/>
  <c r="V12" i="6" s="1"/>
  <c r="V13" i="6" s="1"/>
  <c r="V14" i="6" s="1"/>
  <c r="V15" i="6" s="1"/>
  <c r="V16" i="6" s="1"/>
  <c r="V17" i="6" s="1"/>
  <c r="V18" i="6" s="1"/>
  <c r="V19" i="6" s="1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V33" i="6" s="1"/>
  <c r="V34" i="6" s="1"/>
  <c r="V35" i="6" s="1"/>
  <c r="V36" i="6" s="1"/>
  <c r="V37" i="6" s="1"/>
  <c r="V38" i="6" s="1"/>
  <c r="V39" i="6" s="1"/>
  <c r="V40" i="6" s="1"/>
  <c r="V41" i="6" s="1"/>
  <c r="V42" i="6" s="1"/>
  <c r="V43" i="6" s="1"/>
  <c r="V44" i="6" s="1"/>
  <c r="V45" i="6" s="1"/>
  <c r="V46" i="6" s="1"/>
  <c r="V47" i="6" s="1"/>
  <c r="V48" i="6" s="1"/>
  <c r="N5" i="6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" i="6"/>
  <c r="F4" i="6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S3" i="4"/>
  <c r="C9" i="4" l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D6" i="5"/>
  <c r="B6" i="8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I4" i="8"/>
  <c r="J4" i="8"/>
  <c r="K4" i="8"/>
  <c r="F16" i="5"/>
  <c r="E6" i="5"/>
  <c r="F6" i="5" s="1"/>
  <c r="D3" i="5"/>
  <c r="E3" i="5" s="1"/>
  <c r="F3" i="5" s="1"/>
  <c r="D4" i="5"/>
  <c r="E4" i="5" s="1"/>
  <c r="F4" i="5" s="1"/>
  <c r="D5" i="5"/>
  <c r="E5" i="5" s="1"/>
  <c r="F5" i="5" s="1"/>
  <c r="D7" i="5"/>
  <c r="E7" i="5" s="1"/>
  <c r="D8" i="5"/>
  <c r="E8" i="5" s="1"/>
  <c r="F8" i="5" s="1"/>
  <c r="D9" i="5"/>
  <c r="E9" i="5" s="1"/>
  <c r="F9" i="5" s="1"/>
  <c r="D10" i="5"/>
  <c r="E10" i="5" s="1"/>
  <c r="D11" i="5"/>
  <c r="E11" i="5" s="1"/>
  <c r="D12" i="5"/>
  <c r="E12" i="5" s="1"/>
  <c r="D13" i="5"/>
  <c r="D14" i="5"/>
  <c r="E14" i="5" s="1"/>
  <c r="F14" i="5" s="1"/>
  <c r="D15" i="5"/>
  <c r="B28" i="8"/>
  <c r="R4" i="4" s="1"/>
  <c r="R5" i="4" s="1"/>
  <c r="R6" i="4" s="1"/>
  <c r="B4" i="8"/>
  <c r="F11" i="5" l="1"/>
  <c r="F7" i="5"/>
  <c r="E13" i="5"/>
  <c r="E18" i="5" s="1"/>
  <c r="E15" i="5"/>
  <c r="F15" i="5" s="1"/>
  <c r="R7" i="4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C31" i="4"/>
  <c r="C32" i="4" s="1"/>
  <c r="F10" i="5"/>
  <c r="S4" i="4"/>
  <c r="S5" i="4" s="1"/>
  <c r="S6" i="4" s="1"/>
  <c r="B25" i="8"/>
  <c r="C25" i="8"/>
  <c r="F13" i="5" l="1"/>
  <c r="C33" i="4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B26" i="8"/>
  <c r="D25" i="8"/>
  <c r="E25" i="8"/>
  <c r="F25" i="8"/>
  <c r="G25" i="8"/>
  <c r="H25" i="8"/>
  <c r="I25" i="8"/>
  <c r="J25" i="8"/>
  <c r="K25" i="8"/>
  <c r="L25" i="8"/>
  <c r="G4" i="8"/>
  <c r="H4" i="8"/>
  <c r="F4" i="8"/>
  <c r="E4" i="8"/>
  <c r="D4" i="8"/>
  <c r="C4" i="8"/>
  <c r="H26" i="8" l="1"/>
  <c r="D26" i="8"/>
  <c r="G26" i="8"/>
  <c r="J26" i="8"/>
  <c r="F26" i="8"/>
  <c r="I26" i="8"/>
  <c r="E26" i="8"/>
  <c r="K26" i="8"/>
  <c r="C26" i="8"/>
  <c r="D6" i="7"/>
  <c r="D5" i="9" s="1"/>
  <c r="F5" i="9" s="1"/>
  <c r="G5" i="9" l="1"/>
  <c r="C12" i="7" s="1"/>
  <c r="H5" i="9"/>
  <c r="D12" i="7" s="1"/>
  <c r="D13" i="7" s="1"/>
  <c r="X3" i="4"/>
  <c r="X4" i="4" s="1"/>
  <c r="X5" i="4" s="1"/>
  <c r="X6" i="4" s="1"/>
  <c r="X7" i="4" s="1"/>
  <c r="X8" i="4" s="1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0" i="4" s="1"/>
  <c r="X21" i="4" s="1"/>
  <c r="X22" i="4" s="1"/>
  <c r="X23" i="4" s="1"/>
  <c r="X24" i="4" s="1"/>
  <c r="X25" i="4" s="1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X37" i="4" s="1"/>
  <c r="X38" i="4" s="1"/>
  <c r="X39" i="4" s="1"/>
  <c r="X40" i="4" s="1"/>
  <c r="X41" i="4" s="1"/>
  <c r="X42" i="4" s="1"/>
  <c r="X43" i="4" s="1"/>
  <c r="X44" i="4" s="1"/>
  <c r="X45" i="4" s="1"/>
  <c r="X46" i="4" s="1"/>
  <c r="X47" i="4" s="1"/>
  <c r="X48" i="4" s="1"/>
  <c r="O3" i="6" l="1"/>
  <c r="AE3" i="6"/>
  <c r="W4" i="6"/>
  <c r="W3" i="6"/>
  <c r="G3" i="6" l="1"/>
  <c r="AE4" i="6"/>
  <c r="W5" i="6"/>
  <c r="O4" i="6"/>
  <c r="O5" i="6" l="1"/>
  <c r="AE5" i="6"/>
  <c r="W6" i="6"/>
  <c r="G4" i="6"/>
  <c r="S7" i="4"/>
  <c r="S8" i="4" s="1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F30" i="4" s="1"/>
  <c r="S24" i="4" l="1"/>
  <c r="S25" i="4" s="1"/>
  <c r="S26" i="4" s="1"/>
  <c r="S27" i="4" s="1"/>
  <c r="S28" i="4" s="1"/>
  <c r="S29" i="4" s="1"/>
  <c r="S30" i="4" s="1"/>
  <c r="G5" i="6"/>
  <c r="AE6" i="6"/>
  <c r="W7" i="6"/>
  <c r="O6" i="6"/>
  <c r="E31" i="4"/>
  <c r="H30" i="4" l="1"/>
  <c r="I30" i="4" s="1"/>
  <c r="K30" i="4" s="1"/>
  <c r="P30" i="4" s="1"/>
  <c r="S31" i="4"/>
  <c r="S32" i="4" s="1"/>
  <c r="T30" i="4"/>
  <c r="V30" i="4" s="1"/>
  <c r="W30" i="4" s="1"/>
  <c r="Y30" i="4" s="1"/>
  <c r="Z30" i="4" s="1"/>
  <c r="O7" i="6"/>
  <c r="AE7" i="6"/>
  <c r="W8" i="6"/>
  <c r="G6" i="6"/>
  <c r="E32" i="4"/>
  <c r="F31" i="4"/>
  <c r="H31" i="4" s="1"/>
  <c r="I31" i="4" s="1"/>
  <c r="K31" i="4" s="1"/>
  <c r="Q30" i="4" l="1"/>
  <c r="AA30" i="4"/>
  <c r="P31" i="4"/>
  <c r="Q31" i="4"/>
  <c r="T31" i="4"/>
  <c r="V31" i="4" s="1"/>
  <c r="W31" i="4" s="1"/>
  <c r="Y31" i="4" s="1"/>
  <c r="Z31" i="4" s="1"/>
  <c r="G7" i="6"/>
  <c r="W9" i="6"/>
  <c r="O8" i="6"/>
  <c r="AE8" i="6"/>
  <c r="T32" i="4"/>
  <c r="V32" i="4" s="1"/>
  <c r="W32" i="4" s="1"/>
  <c r="Y32" i="4" s="1"/>
  <c r="Z32" i="4" s="1"/>
  <c r="S33" i="4"/>
  <c r="E33" i="4"/>
  <c r="F32" i="4"/>
  <c r="H32" i="4" s="1"/>
  <c r="I32" i="4" s="1"/>
  <c r="K32" i="4" s="1"/>
  <c r="P32" i="4" l="1"/>
  <c r="Q32" i="4"/>
  <c r="AA31" i="4"/>
  <c r="AA32" i="4"/>
  <c r="O9" i="6"/>
  <c r="G8" i="6"/>
  <c r="W10" i="6"/>
  <c r="AE9" i="6"/>
  <c r="E34" i="4"/>
  <c r="F33" i="4"/>
  <c r="H33" i="4" s="1"/>
  <c r="I33" i="4" s="1"/>
  <c r="K33" i="4" s="1"/>
  <c r="T33" i="4"/>
  <c r="V33" i="4" s="1"/>
  <c r="W33" i="4" s="1"/>
  <c r="Y33" i="4" s="1"/>
  <c r="Z33" i="4" s="1"/>
  <c r="S34" i="4"/>
  <c r="P33" i="4" l="1"/>
  <c r="Q33" i="4"/>
  <c r="AA33" i="4"/>
  <c r="W11" i="6"/>
  <c r="O10" i="6"/>
  <c r="AE10" i="6"/>
  <c r="G9" i="6"/>
  <c r="T34" i="4"/>
  <c r="V34" i="4" s="1"/>
  <c r="W34" i="4" s="1"/>
  <c r="Y34" i="4" s="1"/>
  <c r="Z34" i="4" s="1"/>
  <c r="S35" i="4"/>
  <c r="E35" i="4"/>
  <c r="F34" i="4"/>
  <c r="H34" i="4" s="1"/>
  <c r="I34" i="4" s="1"/>
  <c r="K34" i="4" s="1"/>
  <c r="AA34" i="4" l="1"/>
  <c r="P34" i="4"/>
  <c r="Q34" i="4"/>
  <c r="W12" i="6"/>
  <c r="AE11" i="6"/>
  <c r="G10" i="6"/>
  <c r="O11" i="6"/>
  <c r="T35" i="4"/>
  <c r="V35" i="4" s="1"/>
  <c r="W35" i="4" s="1"/>
  <c r="Y35" i="4" s="1"/>
  <c r="Z35" i="4" s="1"/>
  <c r="S36" i="4"/>
  <c r="E36" i="4"/>
  <c r="F35" i="4"/>
  <c r="H35" i="4" s="1"/>
  <c r="I35" i="4" s="1"/>
  <c r="K35" i="4" s="1"/>
  <c r="AA35" i="4" l="1"/>
  <c r="P35" i="4"/>
  <c r="Q35" i="4"/>
  <c r="G11" i="6"/>
  <c r="W13" i="6"/>
  <c r="O12" i="6"/>
  <c r="AE12" i="6"/>
  <c r="T36" i="4"/>
  <c r="V36" i="4" s="1"/>
  <c r="W36" i="4" s="1"/>
  <c r="Y36" i="4" s="1"/>
  <c r="Z36" i="4" s="1"/>
  <c r="S37" i="4"/>
  <c r="F36" i="4"/>
  <c r="H36" i="4" s="1"/>
  <c r="I36" i="4" s="1"/>
  <c r="K36" i="4" s="1"/>
  <c r="E37" i="4"/>
  <c r="AA36" i="4" l="1"/>
  <c r="P36" i="4"/>
  <c r="Q36" i="4"/>
  <c r="O13" i="6"/>
  <c r="G12" i="6"/>
  <c r="W14" i="6"/>
  <c r="AE13" i="6"/>
  <c r="T37" i="4"/>
  <c r="V37" i="4" s="1"/>
  <c r="W37" i="4" s="1"/>
  <c r="Y37" i="4" s="1"/>
  <c r="Z37" i="4" s="1"/>
  <c r="S38" i="4"/>
  <c r="E38" i="4"/>
  <c r="F37" i="4"/>
  <c r="H37" i="4" s="1"/>
  <c r="I37" i="4" s="1"/>
  <c r="K37" i="4" s="1"/>
  <c r="P37" i="4" l="1"/>
  <c r="Q37" i="4"/>
  <c r="AA37" i="4"/>
  <c r="W15" i="6"/>
  <c r="O14" i="6"/>
  <c r="G13" i="6"/>
  <c r="AE14" i="6"/>
  <c r="T38" i="4"/>
  <c r="V38" i="4" s="1"/>
  <c r="W38" i="4" s="1"/>
  <c r="Y38" i="4" s="1"/>
  <c r="Z38" i="4" s="1"/>
  <c r="S39" i="4"/>
  <c r="E39" i="4"/>
  <c r="F38" i="4"/>
  <c r="H38" i="4" s="1"/>
  <c r="I38" i="4" s="1"/>
  <c r="K38" i="4" s="1"/>
  <c r="P38" i="4" l="1"/>
  <c r="Q38" i="4"/>
  <c r="AA38" i="4"/>
  <c r="W16" i="6"/>
  <c r="O15" i="6"/>
  <c r="G14" i="6"/>
  <c r="AE15" i="6"/>
  <c r="E40" i="4"/>
  <c r="F39" i="4"/>
  <c r="H39" i="4" s="1"/>
  <c r="I39" i="4" s="1"/>
  <c r="K39" i="4" s="1"/>
  <c r="T39" i="4"/>
  <c r="V39" i="4" s="1"/>
  <c r="W39" i="4" s="1"/>
  <c r="Y39" i="4" s="1"/>
  <c r="Z39" i="4" s="1"/>
  <c r="S40" i="4"/>
  <c r="AA39" i="4" l="1"/>
  <c r="P39" i="4"/>
  <c r="Q39" i="4"/>
  <c r="G15" i="6"/>
  <c r="W17" i="6"/>
  <c r="AE16" i="6"/>
  <c r="O16" i="6"/>
  <c r="F40" i="4"/>
  <c r="H40" i="4" s="1"/>
  <c r="I40" i="4" s="1"/>
  <c r="K40" i="4" s="1"/>
  <c r="E41" i="4"/>
  <c r="T40" i="4"/>
  <c r="V40" i="4" s="1"/>
  <c r="W40" i="4" s="1"/>
  <c r="Y40" i="4" s="1"/>
  <c r="Z40" i="4" s="1"/>
  <c r="S41" i="4"/>
  <c r="AA40" i="4" l="1"/>
  <c r="P40" i="4"/>
  <c r="Q40" i="4"/>
  <c r="G16" i="6"/>
  <c r="AE17" i="6"/>
  <c r="O17" i="6"/>
  <c r="W18" i="6"/>
  <c r="E42" i="4"/>
  <c r="F41" i="4"/>
  <c r="H41" i="4" s="1"/>
  <c r="I41" i="4" s="1"/>
  <c r="K41" i="4" s="1"/>
  <c r="T41" i="4"/>
  <c r="V41" i="4" s="1"/>
  <c r="W41" i="4" s="1"/>
  <c r="Y41" i="4" s="1"/>
  <c r="Z41" i="4" s="1"/>
  <c r="S42" i="4"/>
  <c r="AA41" i="4" l="1"/>
  <c r="P41" i="4"/>
  <c r="Q41" i="4"/>
  <c r="O18" i="6"/>
  <c r="G17" i="6"/>
  <c r="W19" i="6"/>
  <c r="AE18" i="6"/>
  <c r="E43" i="4"/>
  <c r="F42" i="4"/>
  <c r="H42" i="4" s="1"/>
  <c r="I42" i="4" s="1"/>
  <c r="K42" i="4" s="1"/>
  <c r="T42" i="4"/>
  <c r="V42" i="4" s="1"/>
  <c r="W42" i="4" s="1"/>
  <c r="Y42" i="4" s="1"/>
  <c r="Z42" i="4" s="1"/>
  <c r="S43" i="4"/>
  <c r="AA42" i="4" l="1"/>
  <c r="P42" i="4"/>
  <c r="Q42" i="4"/>
  <c r="W20" i="6"/>
  <c r="O19" i="6"/>
  <c r="G18" i="6"/>
  <c r="AE19" i="6"/>
  <c r="E44" i="4"/>
  <c r="F43" i="4"/>
  <c r="H43" i="4" s="1"/>
  <c r="I43" i="4" s="1"/>
  <c r="K43" i="4" s="1"/>
  <c r="T43" i="4"/>
  <c r="V43" i="4" s="1"/>
  <c r="W43" i="4" s="1"/>
  <c r="Y43" i="4" s="1"/>
  <c r="Z43" i="4" s="1"/>
  <c r="S44" i="4"/>
  <c r="AA43" i="4" l="1"/>
  <c r="P43" i="4"/>
  <c r="Q43" i="4"/>
  <c r="W21" i="6"/>
  <c r="G19" i="6"/>
  <c r="O20" i="6"/>
  <c r="AE20" i="6"/>
  <c r="F44" i="4"/>
  <c r="H44" i="4" s="1"/>
  <c r="I44" i="4" s="1"/>
  <c r="K44" i="4" s="1"/>
  <c r="E45" i="4"/>
  <c r="T44" i="4"/>
  <c r="V44" i="4" s="1"/>
  <c r="W44" i="4" s="1"/>
  <c r="Y44" i="4" s="1"/>
  <c r="Z44" i="4" s="1"/>
  <c r="S45" i="4"/>
  <c r="P44" i="4" l="1"/>
  <c r="Q44" i="4"/>
  <c r="AA44" i="4"/>
  <c r="W22" i="6"/>
  <c r="O21" i="6"/>
  <c r="G20" i="6"/>
  <c r="AE21" i="6"/>
  <c r="E46" i="4"/>
  <c r="F45" i="4"/>
  <c r="H45" i="4" s="1"/>
  <c r="I45" i="4" s="1"/>
  <c r="K45" i="4" s="1"/>
  <c r="T45" i="4"/>
  <c r="V45" i="4" s="1"/>
  <c r="W45" i="4" s="1"/>
  <c r="Y45" i="4" s="1"/>
  <c r="Z45" i="4" s="1"/>
  <c r="S46" i="4"/>
  <c r="AA45" i="4" l="1"/>
  <c r="P45" i="4"/>
  <c r="Q45" i="4"/>
  <c r="W23" i="6"/>
  <c r="O22" i="6"/>
  <c r="G21" i="6"/>
  <c r="AE22" i="6"/>
  <c r="F46" i="4"/>
  <c r="H46" i="4" s="1"/>
  <c r="I46" i="4" s="1"/>
  <c r="K46" i="4" s="1"/>
  <c r="E47" i="4"/>
  <c r="T46" i="4"/>
  <c r="V46" i="4" s="1"/>
  <c r="W46" i="4" s="1"/>
  <c r="Y46" i="4" s="1"/>
  <c r="Z46" i="4" s="1"/>
  <c r="S47" i="4"/>
  <c r="P46" i="4" l="1"/>
  <c r="Q46" i="4"/>
  <c r="AA46" i="4"/>
  <c r="W24" i="6"/>
  <c r="AE23" i="6"/>
  <c r="G22" i="6"/>
  <c r="O23" i="6"/>
  <c r="E48" i="4"/>
  <c r="F47" i="4"/>
  <c r="H47" i="4" s="1"/>
  <c r="I47" i="4" s="1"/>
  <c r="K47" i="4" s="1"/>
  <c r="T47" i="4"/>
  <c r="V47" i="4" s="1"/>
  <c r="W47" i="4" s="1"/>
  <c r="Y47" i="4" s="1"/>
  <c r="Z47" i="4" s="1"/>
  <c r="S48" i="4"/>
  <c r="AA47" i="4" l="1"/>
  <c r="P47" i="4"/>
  <c r="Q47" i="4"/>
  <c r="W25" i="6"/>
  <c r="G23" i="6"/>
  <c r="AE24" i="6"/>
  <c r="O24" i="6"/>
  <c r="F48" i="4"/>
  <c r="H48" i="4" s="1"/>
  <c r="I48" i="4" s="1"/>
  <c r="K48" i="4" s="1"/>
  <c r="T48" i="4"/>
  <c r="V48" i="4" s="1"/>
  <c r="W48" i="4" s="1"/>
  <c r="Y48" i="4" s="1"/>
  <c r="Z48" i="4" s="1"/>
  <c r="AA48" i="4" l="1"/>
  <c r="Q48" i="4"/>
  <c r="W26" i="6"/>
  <c r="AE25" i="6"/>
  <c r="O25" i="6"/>
  <c r="G24" i="6"/>
  <c r="AE26" i="6" l="1"/>
  <c r="O26" i="6"/>
  <c r="W27" i="6"/>
  <c r="G25" i="6"/>
  <c r="W28" i="6" l="1"/>
  <c r="AE27" i="6"/>
  <c r="G26" i="6"/>
  <c r="O27" i="6"/>
  <c r="W29" i="6" l="1"/>
  <c r="AE28" i="6"/>
  <c r="G27" i="6"/>
  <c r="O28" i="6"/>
  <c r="W30" i="6" l="1"/>
  <c r="AE29" i="6"/>
  <c r="G28" i="6"/>
  <c r="O29" i="6"/>
  <c r="G29" i="6" l="1"/>
  <c r="W31" i="6"/>
  <c r="AE30" i="6"/>
  <c r="O30" i="6"/>
  <c r="G30" i="6" l="1"/>
  <c r="AE31" i="6"/>
  <c r="O31" i="6"/>
  <c r="W32" i="6"/>
  <c r="O32" i="6" l="1"/>
  <c r="G31" i="6"/>
  <c r="AE32" i="6"/>
  <c r="W33" i="6"/>
  <c r="O33" i="6" l="1"/>
  <c r="AE33" i="6"/>
  <c r="W34" i="6"/>
  <c r="G32" i="6"/>
  <c r="O34" i="6" l="1"/>
  <c r="G33" i="6"/>
  <c r="W35" i="6"/>
  <c r="AE34" i="6"/>
  <c r="O35" i="6" l="1"/>
  <c r="G34" i="6"/>
  <c r="W36" i="6"/>
  <c r="AE35" i="6"/>
  <c r="O36" i="6" l="1"/>
  <c r="G35" i="6"/>
  <c r="W37" i="6"/>
  <c r="AE36" i="6"/>
  <c r="W38" i="6" l="1"/>
  <c r="O37" i="6"/>
  <c r="G36" i="6"/>
  <c r="AE37" i="6"/>
  <c r="O38" i="6" l="1"/>
  <c r="AE38" i="6"/>
  <c r="G37" i="6"/>
  <c r="W39" i="6"/>
  <c r="G38" i="6" l="1"/>
  <c r="O39" i="6"/>
  <c r="W40" i="6"/>
  <c r="AE39" i="6"/>
  <c r="W41" i="6" l="1"/>
  <c r="O40" i="6"/>
  <c r="G39" i="6"/>
  <c r="AE40" i="6"/>
  <c r="G40" i="6" l="1"/>
  <c r="O41" i="6"/>
  <c r="W42" i="6"/>
  <c r="AE41" i="6"/>
  <c r="W43" i="6" l="1"/>
  <c r="G41" i="6"/>
  <c r="O42" i="6"/>
  <c r="AE42" i="6"/>
  <c r="W44" i="6" l="1"/>
  <c r="G42" i="6"/>
  <c r="O43" i="6"/>
  <c r="AE43" i="6"/>
  <c r="W45" i="6" l="1"/>
  <c r="G43" i="6"/>
  <c r="O44" i="6"/>
  <c r="AE44" i="6"/>
  <c r="O45" i="6" l="1"/>
  <c r="W46" i="6"/>
  <c r="G44" i="6"/>
  <c r="AE45" i="6"/>
  <c r="S49" i="6" l="1"/>
  <c r="K49" i="6"/>
  <c r="AI49" i="6"/>
  <c r="AA49" i="6"/>
  <c r="G45" i="6"/>
  <c r="O46" i="6"/>
  <c r="W47" i="6"/>
  <c r="AE46" i="6"/>
  <c r="W48" i="6" l="1"/>
  <c r="G46" i="6"/>
  <c r="O47" i="6"/>
  <c r="AE47" i="6"/>
  <c r="O48" i="6" l="1"/>
  <c r="G47" i="6"/>
  <c r="AE48" i="6"/>
  <c r="G48" i="6" l="1"/>
  <c r="Q50" i="4" l="1"/>
  <c r="Z50" i="4"/>
  <c r="P50" i="4"/>
  <c r="AA50" i="4"/>
  <c r="C10" i="7" l="1"/>
  <c r="C11" i="7"/>
  <c r="C13" i="7" l="1"/>
  <c r="F12" i="5"/>
</calcChain>
</file>

<file path=xl/sharedStrings.xml><?xml version="1.0" encoding="utf-8"?>
<sst xmlns="http://schemas.openxmlformats.org/spreadsheetml/2006/main" count="162" uniqueCount="87">
  <si>
    <t>Affected  CTA Green Line Riders (50%)</t>
  </si>
  <si>
    <t>Estimated additional time per rider</t>
  </si>
  <si>
    <t>Travel Time Savings per rider (minutes)</t>
  </si>
  <si>
    <t>Travel Time Savings per Rider (in hours)</t>
  </si>
  <si>
    <t>Total Travel Time Savings</t>
  </si>
  <si>
    <t>Affected Metra UP West Riders (90%)</t>
  </si>
  <si>
    <t>10 minutes</t>
  </si>
  <si>
    <t>3% Discount Rate</t>
  </si>
  <si>
    <t>Metra UP West Ridership increase per year</t>
  </si>
  <si>
    <t>CTA Green Line Annual Ridership Impacts</t>
  </si>
  <si>
    <t>Metra UP Annual West Ridership Impacts</t>
  </si>
  <si>
    <t>Estimated additional time per trip</t>
  </si>
  <si>
    <t>Total Cost</t>
  </si>
  <si>
    <t>Project Capital Costs</t>
  </si>
  <si>
    <t xml:space="preserve">Debt Financing for Local Match </t>
  </si>
  <si>
    <t xml:space="preserve">Net Costs </t>
  </si>
  <si>
    <t>Crash Reduction Savings</t>
  </si>
  <si>
    <t>Crash Reduction Factor</t>
  </si>
  <si>
    <t>Year</t>
  </si>
  <si>
    <t>Rate</t>
  </si>
  <si>
    <t xml:space="preserve">Crash Reduction </t>
  </si>
  <si>
    <t>Net Benefits</t>
  </si>
  <si>
    <t>Costs</t>
  </si>
  <si>
    <t>Benefits</t>
  </si>
  <si>
    <t>Project Costs and Benefits</t>
  </si>
  <si>
    <t>Transit Value of Time Savings</t>
  </si>
  <si>
    <t>Metra UP West Annual Ridership</t>
  </si>
  <si>
    <t>year</t>
  </si>
  <si>
    <t>percent change</t>
  </si>
  <si>
    <t>CTA Green Line West Branch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</si>
  <si>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</si>
  <si>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</si>
  <si>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</si>
  <si>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</si>
  <si>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</si>
  <si>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</si>
  <si>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</si>
  <si>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</si>
  <si>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</si>
  <si>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</si>
  <si>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</si>
  <si>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</si>
  <si>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*RTAMS database only provides monthly ridership totals by branch</t>
  </si>
  <si>
    <t>7% Discount Rate</t>
  </si>
  <si>
    <t>NPV Calc (3%)</t>
  </si>
  <si>
    <t>NPV Calc (7%)</t>
  </si>
  <si>
    <t>Total Travel Time Savings NPV (3%)</t>
  </si>
  <si>
    <t>Total Travel Time Savings NPV (7%)</t>
  </si>
  <si>
    <t>Metra UP West Ridership Projections (increase of 1.2% per year)</t>
  </si>
  <si>
    <t>CPI</t>
  </si>
  <si>
    <t>CTA Green Line (Lake Street Segment) Ridership Projections (increase of 2.2% per year)</t>
  </si>
  <si>
    <t>annual ridership</t>
  </si>
  <si>
    <t>10 year average:</t>
  </si>
  <si>
    <t>Compund Interest</t>
  </si>
  <si>
    <t>PV
(2016 $'s)</t>
  </si>
  <si>
    <t>Years Prior</t>
  </si>
  <si>
    <t>CTA Green Line Ridership increase per year</t>
  </si>
  <si>
    <t>Note: Uses USDOT recommended value of $14.10 per hour for All Purposes Travel.</t>
  </si>
  <si>
    <t>Note: Uses USDOT recommended values for crash types MAIS 1, MAIS 2, MAIS 3, PDO.</t>
  </si>
  <si>
    <t>Note: Uses 7% discount rate.</t>
  </si>
  <si>
    <t>Residual Value</t>
  </si>
  <si>
    <t>Useful Life</t>
  </si>
  <si>
    <t>Analysis Period</t>
  </si>
  <si>
    <t>Post-Analysis Rehabilitation</t>
  </si>
  <si>
    <t>Source: 2017 Cost-Benefit Analysis Guidance for TIGER and INFRA Applications</t>
  </si>
  <si>
    <t>Project Cost (2016 $s)</t>
  </si>
  <si>
    <t>Cost/Person Hour (2016 $s)</t>
  </si>
  <si>
    <t>Residual Value (Undiscounted 2016 $s)</t>
  </si>
  <si>
    <t>Discounting Age</t>
  </si>
  <si>
    <t>Project Age</t>
  </si>
  <si>
    <t>AIS 3 frequency/ year</t>
  </si>
  <si>
    <t>AIS 2 frequency/ year</t>
  </si>
  <si>
    <t>AIS 1 frequency/ year</t>
  </si>
  <si>
    <t>PDO Crashes/ year</t>
  </si>
  <si>
    <t>Cost per Crash (2016 $s)</t>
  </si>
  <si>
    <t>Cost per Crash
(2016 $s)</t>
  </si>
  <si>
    <t>• Travel time savings accruing to vehicles operating along Harlem Avenue due to improved traffic flow</t>
  </si>
  <si>
    <t>• Reductions in the frequency and magnitude of maintenance costs associated with a modern bridge structure</t>
  </si>
  <si>
    <t>• Avoided escalation of freight rail operational costs due to replacement of deteriorating structure</t>
  </si>
  <si>
    <t>• Economic development benefits occurring on the underdeveloped south side of the station and resulting real estate tax revenues</t>
  </si>
  <si>
    <t>Residual Value (7% discounted 2016 $s)</t>
  </si>
  <si>
    <t>Residual Value (3% discounted 2016 $s)</t>
  </si>
  <si>
    <t>Total PV of Crashes (7% discount)</t>
  </si>
  <si>
    <t>PV of crash reduction (7% discount)</t>
  </si>
  <si>
    <t>PV of crash reduction (3% discount)</t>
  </si>
  <si>
    <t>Total PV of Crashes (3% discount)</t>
  </si>
  <si>
    <t>The following factors will likely also contribute to this project’s mixture of costs and benefits, but for various reasons they could only be assessed qualitatively: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</si>
</sst>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00"/>
    <numFmt numFmtId="167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000000"/>
      <name val="Verdan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0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/>
    <xf numFmtId="0" fontId="2" fillId="0" borderId="0" xfId="0" applyFont="1"/>
    <xf numFmtId="42" fontId="0" fillId="0" borderId="0" xfId="1" applyNumberFormat="1" applyFont="1"/>
    <xf numFmtId="0" fontId="0" fillId="0" borderId="0" xfId="0" applyFill="1"/>
    <xf numFmtId="2" fontId="0" fillId="0" borderId="0" xfId="0" applyNumberFormat="1"/>
    <xf numFmtId="10" fontId="2" fillId="0" borderId="0" xfId="2" applyNumberFormat="1" applyFont="1"/>
    <xf numFmtId="42" fontId="0" fillId="0" borderId="6" xfId="1" applyNumberFormat="1" applyFont="1" applyBorder="1"/>
    <xf numFmtId="42" fontId="2" fillId="0" borderId="6" xfId="1" applyNumberFormat="1" applyFont="1" applyBorder="1"/>
    <xf numFmtId="0" fontId="1" fillId="0" borderId="0" xfId="0" applyFont="1"/>
    <xf numFmtId="10" fontId="0" fillId="0" borderId="0" xfId="0" applyNumberFormat="1"/>
    <xf numFmtId="9" fontId="0" fillId="0" borderId="0" xfId="2" applyFont="1"/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3" borderId="7" xfId="0" applyFill="1" applyBorder="1"/>
    <xf numFmtId="3" fontId="0" fillId="0" borderId="7" xfId="0" applyNumberFormat="1" applyBorder="1"/>
    <xf numFmtId="3" fontId="1" fillId="0" borderId="7" xfId="0" applyNumberFormat="1" applyFont="1" applyBorder="1"/>
    <xf numFmtId="3" fontId="1" fillId="0" borderId="7" xfId="0" applyNumberFormat="1" applyFont="1" applyFill="1" applyBorder="1"/>
    <xf numFmtId="3" fontId="5" fillId="4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67" fontId="0" fillId="3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9" fontId="0" fillId="0" borderId="0" xfId="2" applyFont="1" applyAlignment="1">
      <alignment horizontal="center" wrapText="1"/>
    </xf>
    <xf numFmtId="44" fontId="0" fillId="0" borderId="0" xfId="1" applyFont="1" applyAlignment="1">
      <alignment horizontal="center" wrapText="1"/>
    </xf>
    <xf numFmtId="1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39" fontId="0" fillId="0" borderId="0" xfId="1" applyNumberFormat="1" applyFont="1" applyAlignment="1">
      <alignment horizontal="center"/>
    </xf>
    <xf numFmtId="44" fontId="0" fillId="0" borderId="0" xfId="1" applyFont="1" applyFill="1" applyAlignment="1">
      <alignment horizontal="center" wrapText="1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165" fontId="4" fillId="5" borderId="0" xfId="0" applyNumberFormat="1" applyFont="1" applyFill="1" applyAlignment="1">
      <alignment horizontal="center" vertical="center" wrapText="1"/>
    </xf>
    <xf numFmtId="167" fontId="0" fillId="3" borderId="0" xfId="0" applyNumberFormat="1" applyFill="1" applyAlignment="1">
      <alignment horizontal="center"/>
    </xf>
    <xf numFmtId="0" fontId="4" fillId="7" borderId="0" xfId="0" applyFont="1" applyFill="1" applyAlignment="1">
      <alignment horizontal="center" vertical="center" wrapText="1"/>
    </xf>
    <xf numFmtId="165" fontId="4" fillId="7" borderId="0" xfId="0" applyNumberFormat="1" applyFont="1" applyFill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5" fontId="1" fillId="5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42" fontId="0" fillId="0" borderId="7" xfId="0" applyNumberFormat="1" applyBorder="1" applyAlignment="1">
      <alignment horizontal="center"/>
    </xf>
    <xf numFmtId="6" fontId="0" fillId="0" borderId="7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6" fontId="0" fillId="0" borderId="7" xfId="0" applyNumberFormat="1" applyBorder="1"/>
    <xf numFmtId="10" fontId="0" fillId="0" borderId="7" xfId="2" applyNumberFormat="1" applyFont="1" applyBorder="1"/>
    <xf numFmtId="2" fontId="0" fillId="0" borderId="7" xfId="0" applyNumberFormat="1" applyBorder="1"/>
    <xf numFmtId="0" fontId="1" fillId="3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43" fontId="1" fillId="6" borderId="0" xfId="3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4" fontId="1" fillId="8" borderId="0" xfId="1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167" fontId="1" fillId="5" borderId="0" xfId="1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2" fontId="0" fillId="0" borderId="0" xfId="1" applyNumberFormat="1" applyFont="1" applyBorder="1"/>
    <xf numFmtId="42" fontId="2" fillId="0" borderId="0" xfId="1" applyNumberFormat="1" applyFont="1" applyBorder="1"/>
    <xf numFmtId="0" fontId="1" fillId="3" borderId="0" xfId="0" applyFont="1" applyFill="1" applyBorder="1" applyAlignment="1">
      <alignment horizontal="center" wrapText="1"/>
    </xf>
    <xf numFmtId="42" fontId="4" fillId="0" borderId="0" xfId="1" applyNumberFormat="1" applyFont="1" applyBorder="1"/>
    <xf numFmtId="0" fontId="0" fillId="0" borderId="6" xfId="0" applyBorder="1"/>
    <xf numFmtId="42" fontId="2" fillId="0" borderId="9" xfId="1" applyNumberFormat="1" applyFont="1" applyBorder="1"/>
    <xf numFmtId="0" fontId="1" fillId="3" borderId="13" xfId="0" applyFont="1" applyFill="1" applyBorder="1" applyAlignment="1">
      <alignment horizontal="center" wrapText="1"/>
    </xf>
    <xf numFmtId="42" fontId="4" fillId="0" borderId="14" xfId="1" applyNumberFormat="1" applyFont="1" applyBorder="1"/>
    <xf numFmtId="42" fontId="0" fillId="0" borderId="14" xfId="1" applyNumberFormat="1" applyFont="1" applyBorder="1"/>
    <xf numFmtId="42" fontId="2" fillId="0" borderId="15" xfId="1" applyNumberFormat="1" applyFont="1" applyBorder="1"/>
    <xf numFmtId="0" fontId="4" fillId="3" borderId="16" xfId="0" applyFont="1" applyFill="1" applyBorder="1" applyAlignment="1">
      <alignment horizontal="center"/>
    </xf>
    <xf numFmtId="0" fontId="1" fillId="0" borderId="17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6" xfId="0" applyFont="1" applyBorder="1"/>
    <xf numFmtId="0" fontId="4" fillId="0" borderId="19" xfId="0" applyFont="1" applyBorder="1"/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2A3AC"/>
      <rgbColor rgb="00FFFFFF"/>
      <rgbColor rgb="00FF0000"/>
      <rgbColor rgb="009FBB97"/>
      <rgbColor rgb="000000FF"/>
      <rgbColor rgb="006D685B"/>
      <rgbColor rgb="00FF00FF"/>
      <rgbColor rgb="0092AD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FC4"/>
      <rgbColor rgb="00A68F3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D6C7D"/>
      <rgbColor rgb="00C8D7DA"/>
      <rgbColor rgb="00DDDDDD"/>
      <rgbColor rgb="00AFAB9F"/>
      <rgbColor rgb="0099CCFF"/>
      <rgbColor rgb="00FF99CC"/>
      <rgbColor rgb="00CC99FF"/>
      <rgbColor rgb="00EEEFBD"/>
      <rgbColor rgb="003366FF"/>
      <rgbColor rgb="0033CCCC"/>
      <rgbColor rgb="0099CC00"/>
      <rgbColor rgb="00CDC38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1"/>
  <sheetViews>
    <sheetView tabSelected="1" topLeftCell="A7" workbookViewId="0">
      <selection activeCell="F19" sqref="F19"/>
    </sheetView>
  </sheetViews>
  <sheetFormatPr defaultRowHeight="13.2" x14ac:dyDescent="0.25"/>
  <cols>
    <col min="2" max="2" width="26.5546875" customWidth="1"/>
    <col min="3" max="3" width="12.44140625" style="5" bestFit="1" customWidth="1"/>
    <col min="4" max="4" width="13.5546875" customWidth="1"/>
    <col min="5" max="6" width="8.44140625" customWidth="1"/>
  </cols>
  <sheetData>
    <row r="1" spans="2:4" ht="13.8" thickBot="1" x14ac:dyDescent="0.3"/>
    <row r="2" spans="2:4" x14ac:dyDescent="0.25">
      <c r="B2" s="98" t="s">
        <v>24</v>
      </c>
      <c r="C2" s="99"/>
      <c r="D2" s="100"/>
    </row>
    <row r="3" spans="2:4" x14ac:dyDescent="0.25">
      <c r="B3" s="101" t="s">
        <v>22</v>
      </c>
      <c r="C3" s="102"/>
      <c r="D3" s="103"/>
    </row>
    <row r="4" spans="2:4" x14ac:dyDescent="0.25">
      <c r="B4" s="96" t="s">
        <v>13</v>
      </c>
      <c r="C4" s="82"/>
      <c r="D4" s="9">
        <v>27700000</v>
      </c>
    </row>
    <row r="5" spans="2:4" x14ac:dyDescent="0.25">
      <c r="B5" s="94" t="s">
        <v>14</v>
      </c>
      <c r="C5" s="82"/>
      <c r="D5" s="9">
        <v>888353</v>
      </c>
    </row>
    <row r="6" spans="2:4" x14ac:dyDescent="0.25">
      <c r="B6" s="94" t="s">
        <v>15</v>
      </c>
      <c r="C6" s="82"/>
      <c r="D6" s="10">
        <f>SUM(D4:D5)</f>
        <v>28588353</v>
      </c>
    </row>
    <row r="7" spans="2:4" ht="6" customHeight="1" x14ac:dyDescent="0.25">
      <c r="B7" s="97"/>
      <c r="C7" s="83"/>
      <c r="D7" s="86"/>
    </row>
    <row r="8" spans="2:4" x14ac:dyDescent="0.25">
      <c r="B8" s="101" t="s">
        <v>23</v>
      </c>
      <c r="C8" s="102"/>
      <c r="D8" s="103"/>
    </row>
    <row r="9" spans="2:4" ht="26.4" x14ac:dyDescent="0.25">
      <c r="B9" s="92"/>
      <c r="C9" s="84" t="s">
        <v>43</v>
      </c>
      <c r="D9" s="88" t="s">
        <v>7</v>
      </c>
    </row>
    <row r="10" spans="2:4" x14ac:dyDescent="0.25">
      <c r="B10" s="93" t="s">
        <v>25</v>
      </c>
      <c r="C10" s="85">
        <f>Transit!Q50+Transit!AA50</f>
        <v>86140691.570591211</v>
      </c>
      <c r="D10" s="89">
        <f>Transit!P50+Transit!Z50</f>
        <v>327442227.29037857</v>
      </c>
    </row>
    <row r="11" spans="2:4" x14ac:dyDescent="0.25">
      <c r="B11" s="94" t="s">
        <v>16</v>
      </c>
      <c r="C11" s="82">
        <f>SUM(Safety!K49+Safety!S49+Safety!AA49+Safety!AI49)</f>
        <v>5115445.5584336268</v>
      </c>
      <c r="D11" s="90">
        <f>Safety!I49+Safety!Q49+Safety!Y49+Safety!AG49</f>
        <v>10413612.542849349</v>
      </c>
    </row>
    <row r="12" spans="2:4" x14ac:dyDescent="0.25">
      <c r="B12" s="93" t="s">
        <v>60</v>
      </c>
      <c r="C12" s="82">
        <f>'Residual Value'!G5</f>
        <v>680595.61160980095</v>
      </c>
      <c r="D12" s="90">
        <f>'Residual Value'!H5</f>
        <v>3779932.3615074758</v>
      </c>
    </row>
    <row r="13" spans="2:4" ht="13.8" thickBot="1" x14ac:dyDescent="0.3">
      <c r="B13" s="95" t="s">
        <v>21</v>
      </c>
      <c r="C13" s="87">
        <f>SUM(C10:C12)</f>
        <v>91936732.740634635</v>
      </c>
      <c r="D13" s="91">
        <f>SUM(D10:D12)</f>
        <v>341635772.19473541</v>
      </c>
    </row>
    <row r="17" spans="2:4" ht="61.8" customHeight="1" x14ac:dyDescent="0.25">
      <c r="B17" s="109" t="s">
        <v>86</v>
      </c>
      <c r="C17" s="109"/>
      <c r="D17" s="109"/>
    </row>
    <row r="18" spans="2:4" ht="38.4" customHeight="1" x14ac:dyDescent="0.25">
      <c r="B18" s="104" t="s">
        <v>76</v>
      </c>
      <c r="C18" s="104"/>
      <c r="D18" s="104"/>
    </row>
    <row r="19" spans="2:4" ht="38.4" customHeight="1" x14ac:dyDescent="0.25">
      <c r="B19" s="104" t="s">
        <v>77</v>
      </c>
      <c r="C19" s="104"/>
      <c r="D19" s="104"/>
    </row>
    <row r="20" spans="2:4" ht="38.4" customHeight="1" x14ac:dyDescent="0.25">
      <c r="B20" s="104" t="s">
        <v>78</v>
      </c>
      <c r="C20" s="104"/>
      <c r="D20" s="104"/>
    </row>
    <row r="21" spans="2:4" ht="46.2" customHeight="1" x14ac:dyDescent="0.25">
      <c r="B21" s="104" t="s">
        <v>79</v>
      </c>
      <c r="C21" s="104"/>
      <c r="D21" s="104"/>
    </row>
  </sheetData>
  <mergeCells count="8">
    <mergeCell ref="B17:D17"/>
    <mergeCell ref="B18:D18"/>
    <mergeCell ref="B19:D19"/>
    <mergeCell ref="B20:D20"/>
    <mergeCell ref="B21:D21"/>
    <mergeCell ref="B2:D2"/>
    <mergeCell ref="B3:D3"/>
    <mergeCell ref="B8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3"/>
  <sheetViews>
    <sheetView workbookViewId="0">
      <pane xSplit="3" ySplit="2" topLeftCell="D21" activePane="bottomRight" state="frozen"/>
      <selection pane="topRight" activeCell="C1" sqref="C1"/>
      <selection pane="bottomLeft" activeCell="A3" sqref="A3"/>
      <selection pane="bottomRight" activeCell="S24" sqref="S24"/>
    </sheetView>
  </sheetViews>
  <sheetFormatPr defaultRowHeight="13.2" x14ac:dyDescent="0.25"/>
  <cols>
    <col min="1" max="1" width="8.88671875" style="22"/>
    <col min="2" max="2" width="10.5546875" style="22" customWidth="1"/>
    <col min="3" max="3" width="8.88671875" style="22"/>
    <col min="4" max="4" width="9.6640625" style="22" customWidth="1"/>
    <col min="5" max="5" width="14.6640625" style="22" customWidth="1"/>
    <col min="6" max="6" width="12.44140625" style="22" customWidth="1"/>
    <col min="7" max="7" width="10.88671875" style="22" customWidth="1"/>
    <col min="8" max="8" width="12" style="22" bestFit="1" customWidth="1"/>
    <col min="9" max="9" width="10.109375" style="22" bestFit="1" customWidth="1"/>
    <col min="10" max="10" width="13.6640625" style="45" customWidth="1"/>
    <col min="11" max="11" width="18" style="22" bestFit="1" customWidth="1"/>
    <col min="12" max="13" width="10.88671875" style="22" hidden="1" customWidth="1"/>
    <col min="14" max="15" width="11.109375" style="22" hidden="1" customWidth="1"/>
    <col min="16" max="16" width="14.33203125" style="22" bestFit="1" customWidth="1"/>
    <col min="17" max="17" width="14.33203125" style="22" customWidth="1"/>
    <col min="18" max="18" width="8.88671875" style="22"/>
    <col min="19" max="19" width="15.44140625" style="22" customWidth="1"/>
    <col min="20" max="20" width="11.109375" style="22" bestFit="1" customWidth="1"/>
    <col min="21" max="21" width="12.109375" style="22" bestFit="1" customWidth="1"/>
    <col min="22" max="22" width="12.6640625" style="22" bestFit="1" customWidth="1"/>
    <col min="23" max="23" width="10.109375" style="22" bestFit="1" customWidth="1"/>
    <col min="24" max="24" width="13.88671875" style="45" customWidth="1"/>
    <col min="25" max="25" width="18.6640625" style="22" bestFit="1" customWidth="1"/>
    <col min="26" max="26" width="14.33203125" style="22" bestFit="1" customWidth="1"/>
    <col min="27" max="27" width="14.109375" style="22" customWidth="1"/>
    <col min="28" max="28" width="14.109375" customWidth="1"/>
  </cols>
  <sheetData>
    <row r="1" spans="1:39" ht="34.5" customHeight="1" thickBot="1" x14ac:dyDescent="0.3">
      <c r="D1" s="105" t="s">
        <v>9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15"/>
      <c r="R1" s="105" t="s">
        <v>10</v>
      </c>
      <c r="S1" s="106"/>
      <c r="T1" s="106"/>
      <c r="U1" s="106"/>
      <c r="V1" s="106"/>
      <c r="W1" s="106"/>
      <c r="X1" s="106"/>
      <c r="Y1" s="106"/>
      <c r="Z1" s="106"/>
      <c r="AA1" s="39"/>
    </row>
    <row r="2" spans="1:39" s="23" customFormat="1" ht="92.4" x14ac:dyDescent="0.25">
      <c r="A2" s="70" t="s">
        <v>18</v>
      </c>
      <c r="B2" s="70" t="s">
        <v>68</v>
      </c>
      <c r="C2" s="70" t="s">
        <v>69</v>
      </c>
      <c r="D2" s="71" t="s">
        <v>56</v>
      </c>
      <c r="E2" s="72" t="s">
        <v>50</v>
      </c>
      <c r="F2" s="71" t="s">
        <v>0</v>
      </c>
      <c r="G2" s="71" t="s">
        <v>1</v>
      </c>
      <c r="H2" s="71" t="s">
        <v>2</v>
      </c>
      <c r="I2" s="71" t="s">
        <v>3</v>
      </c>
      <c r="J2" s="73" t="s">
        <v>66</v>
      </c>
      <c r="K2" s="71" t="s">
        <v>4</v>
      </c>
      <c r="L2" s="81" t="s">
        <v>7</v>
      </c>
      <c r="M2" s="70" t="s">
        <v>43</v>
      </c>
      <c r="N2" s="70" t="s">
        <v>44</v>
      </c>
      <c r="O2" s="70" t="s">
        <v>45</v>
      </c>
      <c r="P2" s="72" t="s">
        <v>46</v>
      </c>
      <c r="Q2" s="72" t="s">
        <v>47</v>
      </c>
      <c r="R2" s="75" t="s">
        <v>8</v>
      </c>
      <c r="S2" s="76" t="s">
        <v>48</v>
      </c>
      <c r="T2" s="76" t="s">
        <v>5</v>
      </c>
      <c r="U2" s="75" t="s">
        <v>11</v>
      </c>
      <c r="V2" s="76" t="s">
        <v>2</v>
      </c>
      <c r="W2" s="76" t="s">
        <v>3</v>
      </c>
      <c r="X2" s="77" t="s">
        <v>66</v>
      </c>
      <c r="Y2" s="76" t="s">
        <v>4</v>
      </c>
      <c r="Z2" s="78" t="s">
        <v>46</v>
      </c>
      <c r="AA2" s="78" t="s">
        <v>47</v>
      </c>
      <c r="AB2" s="26"/>
      <c r="AC2" s="26"/>
      <c r="AD2" s="26"/>
      <c r="AE2" s="26"/>
      <c r="AF2" s="26"/>
      <c r="AG2" s="26"/>
      <c r="AH2" s="27"/>
      <c r="AI2" s="27"/>
      <c r="AJ2" s="27"/>
      <c r="AK2" s="27"/>
      <c r="AL2" s="27"/>
      <c r="AM2" s="28"/>
    </row>
    <row r="3" spans="1:39" x14ac:dyDescent="0.25">
      <c r="A3" s="30">
        <v>2016</v>
      </c>
      <c r="B3" s="30">
        <v>0</v>
      </c>
      <c r="C3" s="30"/>
      <c r="D3" s="40"/>
      <c r="E3" s="41">
        <v>8611339</v>
      </c>
      <c r="F3" s="24"/>
      <c r="G3" s="24"/>
      <c r="H3" s="24"/>
      <c r="J3" s="47">
        <v>14.1</v>
      </c>
      <c r="K3" s="24"/>
      <c r="L3" s="24"/>
      <c r="M3" s="24"/>
      <c r="N3" s="24"/>
      <c r="O3" s="42"/>
      <c r="P3" s="31"/>
      <c r="Q3" s="31"/>
      <c r="S3" s="41">
        <f>'Ridership Growth Calculations'!B25</f>
        <v>8373079</v>
      </c>
      <c r="T3" s="24"/>
      <c r="U3" s="24"/>
      <c r="V3" s="24"/>
      <c r="W3" s="24"/>
      <c r="X3" s="43">
        <f>J3</f>
        <v>14.1</v>
      </c>
      <c r="Y3" s="24"/>
      <c r="AA3" s="2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x14ac:dyDescent="0.25">
      <c r="A4" s="30">
        <v>2017</v>
      </c>
      <c r="B4" s="30">
        <v>1</v>
      </c>
      <c r="C4" s="30"/>
      <c r="D4" s="40">
        <f>'Ridership Growth Calculations'!B6</f>
        <v>2.2476225011400952E-2</v>
      </c>
      <c r="E4" s="41">
        <f>E3*(D4+1)</f>
        <v>8804889.3930134531</v>
      </c>
      <c r="F4" s="24"/>
      <c r="G4" s="24"/>
      <c r="H4" s="24"/>
      <c r="I4" s="24"/>
      <c r="J4" s="43">
        <f>J3</f>
        <v>14.1</v>
      </c>
      <c r="K4" s="24"/>
      <c r="L4" s="24"/>
      <c r="M4" s="24"/>
      <c r="N4" s="24"/>
      <c r="O4" s="24"/>
      <c r="P4" s="44"/>
      <c r="Q4" s="44"/>
      <c r="R4" s="40">
        <f>'Ridership Growth Calculations'!B28</f>
        <v>1.2075482842071401E-2</v>
      </c>
      <c r="S4" s="41">
        <f t="shared" ref="S4:S48" si="0">S3*(R4+1)</f>
        <v>8474187.9717998095</v>
      </c>
      <c r="T4" s="24"/>
      <c r="U4" s="24"/>
      <c r="V4" s="24"/>
      <c r="W4" s="24"/>
      <c r="X4" s="43">
        <f>X3</f>
        <v>14.1</v>
      </c>
      <c r="Y4" s="24"/>
      <c r="AA4" s="2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x14ac:dyDescent="0.25">
      <c r="A5" s="30">
        <v>2018</v>
      </c>
      <c r="B5" s="30">
        <v>2</v>
      </c>
      <c r="C5" s="30"/>
      <c r="D5" s="40">
        <f>D4</f>
        <v>2.2476225011400952E-2</v>
      </c>
      <c r="E5" s="41">
        <f t="shared" ref="E5:E48" si="1">E4*(D5+1)</f>
        <v>9002790.0682113208</v>
      </c>
      <c r="F5" s="24"/>
      <c r="G5" s="24"/>
      <c r="H5" s="24"/>
      <c r="I5" s="24"/>
      <c r="J5" s="43">
        <f t="shared" ref="J5:J48" si="2">J4</f>
        <v>14.1</v>
      </c>
      <c r="K5" s="24"/>
      <c r="L5" s="24"/>
      <c r="M5" s="24"/>
      <c r="N5" s="24"/>
      <c r="O5" s="24"/>
      <c r="R5" s="40">
        <f>R4</f>
        <v>1.2075482842071401E-2</v>
      </c>
      <c r="S5" s="41">
        <f t="shared" si="0"/>
        <v>8576517.8832537662</v>
      </c>
      <c r="T5" s="24"/>
      <c r="U5" s="24"/>
      <c r="V5" s="24"/>
      <c r="W5" s="24"/>
      <c r="X5" s="43">
        <f t="shared" ref="X5:X48" si="3">X4</f>
        <v>14.1</v>
      </c>
      <c r="Y5" s="24"/>
      <c r="AA5" s="25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x14ac:dyDescent="0.25">
      <c r="A6" s="30">
        <v>2019</v>
      </c>
      <c r="B6" s="30">
        <v>3</v>
      </c>
      <c r="C6" s="30"/>
      <c r="D6" s="40">
        <f t="shared" ref="D6:D48" si="4">D5</f>
        <v>2.2476225011400952E-2</v>
      </c>
      <c r="E6" s="41">
        <f t="shared" si="1"/>
        <v>9205138.8035148438</v>
      </c>
      <c r="F6" s="24"/>
      <c r="G6" s="24"/>
      <c r="H6" s="24"/>
      <c r="I6" s="24"/>
      <c r="J6" s="43">
        <f t="shared" si="2"/>
        <v>14.1</v>
      </c>
      <c r="K6" s="24"/>
      <c r="L6" s="24"/>
      <c r="M6" s="24"/>
      <c r="N6" s="24"/>
      <c r="O6" s="24"/>
      <c r="R6" s="40">
        <f t="shared" ref="R6:R48" si="5">R5</f>
        <v>1.2075482842071401E-2</v>
      </c>
      <c r="S6" s="41">
        <f t="shared" si="0"/>
        <v>8680083.4777977169</v>
      </c>
      <c r="T6" s="24"/>
      <c r="U6" s="24"/>
      <c r="V6" s="24"/>
      <c r="W6" s="24"/>
      <c r="X6" s="43">
        <f t="shared" si="3"/>
        <v>14.1</v>
      </c>
      <c r="Y6" s="24"/>
      <c r="AA6" s="25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x14ac:dyDescent="0.25">
      <c r="A7" s="30">
        <v>2020</v>
      </c>
      <c r="B7" s="30">
        <v>4</v>
      </c>
      <c r="C7" s="30"/>
      <c r="D7" s="40">
        <f t="shared" si="4"/>
        <v>2.2476225011400952E-2</v>
      </c>
      <c r="E7" s="41">
        <f t="shared" si="1"/>
        <v>9412035.5745238215</v>
      </c>
      <c r="F7" s="24"/>
      <c r="G7" s="24"/>
      <c r="H7" s="24"/>
      <c r="I7" s="24"/>
      <c r="J7" s="43">
        <f t="shared" si="2"/>
        <v>14.1</v>
      </c>
      <c r="K7" s="24"/>
      <c r="L7" s="24"/>
      <c r="M7" s="24"/>
      <c r="N7" s="24"/>
      <c r="O7" s="24"/>
      <c r="R7" s="40">
        <f t="shared" si="5"/>
        <v>1.2075482842071401E-2</v>
      </c>
      <c r="S7" s="41">
        <f t="shared" si="0"/>
        <v>8784899.6769016106</v>
      </c>
      <c r="T7" s="24"/>
      <c r="U7" s="24"/>
      <c r="V7" s="24"/>
      <c r="W7" s="24"/>
      <c r="X7" s="43">
        <f t="shared" si="3"/>
        <v>14.1</v>
      </c>
      <c r="Y7" s="24"/>
      <c r="AA7" s="25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x14ac:dyDescent="0.25">
      <c r="A8" s="30">
        <v>2021</v>
      </c>
      <c r="B8" s="30">
        <v>5</v>
      </c>
      <c r="C8" s="30">
        <v>0</v>
      </c>
      <c r="D8" s="40">
        <f t="shared" si="4"/>
        <v>2.2476225011400952E-2</v>
      </c>
      <c r="E8" s="41">
        <f t="shared" si="1"/>
        <v>9623582.60391213</v>
      </c>
      <c r="F8" s="41"/>
      <c r="I8" s="41"/>
      <c r="J8" s="43">
        <f t="shared" si="2"/>
        <v>14.1</v>
      </c>
      <c r="K8" s="24"/>
      <c r="L8" s="45"/>
      <c r="M8" s="45"/>
      <c r="N8" s="45"/>
      <c r="O8" s="45"/>
      <c r="R8" s="40">
        <f t="shared" si="5"/>
        <v>1.2075482842071401E-2</v>
      </c>
      <c r="S8" s="41">
        <f t="shared" si="0"/>
        <v>8890981.5822193548</v>
      </c>
      <c r="T8" s="41"/>
      <c r="W8" s="41"/>
      <c r="X8" s="43">
        <f t="shared" si="3"/>
        <v>14.1</v>
      </c>
      <c r="Y8" s="45"/>
      <c r="AA8" s="25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5">
      <c r="A9" s="30">
        <v>2022</v>
      </c>
      <c r="B9" s="30">
        <v>6</v>
      </c>
      <c r="C9" s="30">
        <f>C8+1</f>
        <v>1</v>
      </c>
      <c r="D9" s="40">
        <f t="shared" si="4"/>
        <v>2.2476225011400952E-2</v>
      </c>
      <c r="E9" s="41">
        <f t="shared" si="1"/>
        <v>9839884.4119334631</v>
      </c>
      <c r="F9" s="41"/>
      <c r="I9" s="41"/>
      <c r="J9" s="43">
        <f t="shared" si="2"/>
        <v>14.1</v>
      </c>
      <c r="K9" s="24"/>
      <c r="L9" s="45"/>
      <c r="M9" s="45"/>
      <c r="N9" s="45"/>
      <c r="O9" s="45"/>
      <c r="R9" s="40">
        <f t="shared" si="5"/>
        <v>1.2075482842071401E-2</v>
      </c>
      <c r="S9" s="41">
        <f t="shared" si="0"/>
        <v>8998344.4777646177</v>
      </c>
      <c r="T9" s="41"/>
      <c r="W9" s="41"/>
      <c r="X9" s="43">
        <f t="shared" si="3"/>
        <v>14.1</v>
      </c>
      <c r="Y9" s="45"/>
      <c r="AA9" s="25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x14ac:dyDescent="0.25">
      <c r="A10" s="30">
        <v>2023</v>
      </c>
      <c r="B10" s="30">
        <v>7</v>
      </c>
      <c r="C10" s="30">
        <f>C9+1</f>
        <v>2</v>
      </c>
      <c r="D10" s="40">
        <f t="shared" si="4"/>
        <v>2.2476225011400952E-2</v>
      </c>
      <c r="E10" s="41">
        <f t="shared" si="1"/>
        <v>10061047.868062258</v>
      </c>
      <c r="F10" s="41"/>
      <c r="I10" s="41"/>
      <c r="J10" s="43">
        <f t="shared" si="2"/>
        <v>14.1</v>
      </c>
      <c r="K10" s="24"/>
      <c r="L10" s="45"/>
      <c r="M10" s="45"/>
      <c r="N10" s="45"/>
      <c r="O10" s="45"/>
      <c r="R10" s="40">
        <f t="shared" si="5"/>
        <v>1.2075482842071401E-2</v>
      </c>
      <c r="S10" s="41">
        <f t="shared" si="0"/>
        <v>9107003.832112914</v>
      </c>
      <c r="T10" s="41"/>
      <c r="W10" s="41"/>
      <c r="X10" s="43">
        <f t="shared" si="3"/>
        <v>14.1</v>
      </c>
      <c r="Y10" s="45"/>
      <c r="AA10" s="25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x14ac:dyDescent="0.25">
      <c r="A11" s="30">
        <v>2024</v>
      </c>
      <c r="B11" s="30">
        <v>8</v>
      </c>
      <c r="C11" s="30">
        <f t="shared" ref="C11:C48" si="6">C10+1</f>
        <v>3</v>
      </c>
      <c r="D11" s="40">
        <f t="shared" si="4"/>
        <v>2.2476225011400952E-2</v>
      </c>
      <c r="E11" s="41">
        <f t="shared" si="1"/>
        <v>10287182.243795302</v>
      </c>
      <c r="F11" s="41"/>
      <c r="I11" s="41"/>
      <c r="J11" s="43">
        <f t="shared" si="2"/>
        <v>14.1</v>
      </c>
      <c r="K11" s="45"/>
      <c r="L11" s="45"/>
      <c r="M11" s="45"/>
      <c r="N11" s="45"/>
      <c r="O11" s="45"/>
      <c r="R11" s="40">
        <f t="shared" si="5"/>
        <v>1.2075482842071401E-2</v>
      </c>
      <c r="S11" s="41">
        <f t="shared" si="0"/>
        <v>9216975.3006302733</v>
      </c>
      <c r="T11" s="41"/>
      <c r="W11" s="41"/>
      <c r="X11" s="43">
        <f t="shared" si="3"/>
        <v>14.1</v>
      </c>
      <c r="Y11" s="45"/>
      <c r="AA11" s="25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x14ac:dyDescent="0.25">
      <c r="A12" s="30">
        <v>2025</v>
      </c>
      <c r="B12" s="30">
        <v>9</v>
      </c>
      <c r="C12" s="30">
        <f t="shared" si="6"/>
        <v>4</v>
      </c>
      <c r="D12" s="40">
        <f t="shared" si="4"/>
        <v>2.2476225011400952E-2</v>
      </c>
      <c r="E12" s="41">
        <f t="shared" si="1"/>
        <v>10518399.266640134</v>
      </c>
      <c r="F12" s="41"/>
      <c r="I12" s="41"/>
      <c r="J12" s="43">
        <f t="shared" si="2"/>
        <v>14.1</v>
      </c>
      <c r="K12" s="45"/>
      <c r="L12" s="45"/>
      <c r="M12" s="45"/>
      <c r="N12" s="45"/>
      <c r="O12" s="45"/>
      <c r="R12" s="40">
        <f t="shared" si="5"/>
        <v>1.2075482842071401E-2</v>
      </c>
      <c r="S12" s="41">
        <f t="shared" si="0"/>
        <v>9328274.7277288307</v>
      </c>
      <c r="T12" s="41"/>
      <c r="W12" s="41"/>
      <c r="X12" s="43">
        <f t="shared" si="3"/>
        <v>14.1</v>
      </c>
      <c r="Y12" s="45"/>
      <c r="AA12" s="25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x14ac:dyDescent="0.25">
      <c r="A13" s="30">
        <v>2026</v>
      </c>
      <c r="B13" s="30">
        <v>10</v>
      </c>
      <c r="C13" s="30">
        <f t="shared" si="6"/>
        <v>5</v>
      </c>
      <c r="D13" s="40">
        <f t="shared" si="4"/>
        <v>2.2476225011400952E-2</v>
      </c>
      <c r="E13" s="41">
        <f t="shared" si="1"/>
        <v>10754813.175316893</v>
      </c>
      <c r="F13" s="41"/>
      <c r="I13" s="41"/>
      <c r="J13" s="43">
        <f t="shared" si="2"/>
        <v>14.1</v>
      </c>
      <c r="K13" s="45"/>
      <c r="L13" s="45"/>
      <c r="M13" s="45"/>
      <c r="N13" s="45"/>
      <c r="O13" s="45"/>
      <c r="R13" s="40">
        <f t="shared" si="5"/>
        <v>1.2075482842071401E-2</v>
      </c>
      <c r="S13" s="41">
        <f t="shared" si="0"/>
        <v>9440918.1491496488</v>
      </c>
      <c r="T13" s="41"/>
      <c r="W13" s="41"/>
      <c r="X13" s="43">
        <f t="shared" si="3"/>
        <v>14.1</v>
      </c>
      <c r="Y13" s="45"/>
      <c r="AA13" s="25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x14ac:dyDescent="0.25">
      <c r="A14" s="30">
        <v>2027</v>
      </c>
      <c r="B14" s="30">
        <v>11</v>
      </c>
      <c r="C14" s="30">
        <f t="shared" si="6"/>
        <v>6</v>
      </c>
      <c r="D14" s="40">
        <f t="shared" si="4"/>
        <v>2.2476225011400952E-2</v>
      </c>
      <c r="E14" s="41">
        <f t="shared" si="1"/>
        <v>10996540.776200894</v>
      </c>
      <c r="F14" s="41"/>
      <c r="I14" s="41"/>
      <c r="J14" s="43">
        <f t="shared" si="2"/>
        <v>14.1</v>
      </c>
      <c r="K14" s="45"/>
      <c r="L14" s="45"/>
      <c r="M14" s="45"/>
      <c r="N14" s="45"/>
      <c r="O14" s="45"/>
      <c r="R14" s="40">
        <f t="shared" si="5"/>
        <v>1.2075482842071401E-2</v>
      </c>
      <c r="S14" s="41">
        <f t="shared" si="0"/>
        <v>9554921.7942731064</v>
      </c>
      <c r="T14" s="41"/>
      <c r="W14" s="41"/>
      <c r="X14" s="43">
        <f t="shared" si="3"/>
        <v>14.1</v>
      </c>
      <c r="Y14" s="45"/>
      <c r="AA14" s="25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x14ac:dyDescent="0.25">
      <c r="A15" s="30">
        <v>2028</v>
      </c>
      <c r="B15" s="30">
        <v>12</v>
      </c>
      <c r="C15" s="30">
        <f t="shared" si="6"/>
        <v>7</v>
      </c>
      <c r="D15" s="40">
        <f t="shared" si="4"/>
        <v>2.2476225011400952E-2</v>
      </c>
      <c r="E15" s="41">
        <f t="shared" si="1"/>
        <v>11243701.501033831</v>
      </c>
      <c r="F15" s="41"/>
      <c r="I15" s="41"/>
      <c r="J15" s="43">
        <f t="shared" si="2"/>
        <v>14.1</v>
      </c>
      <c r="K15" s="45"/>
      <c r="L15" s="45"/>
      <c r="M15" s="45"/>
      <c r="N15" s="45"/>
      <c r="O15" s="45"/>
      <c r="R15" s="40">
        <f t="shared" si="5"/>
        <v>1.2075482842071401E-2</v>
      </c>
      <c r="S15" s="41">
        <f t="shared" si="0"/>
        <v>9670302.0884571858</v>
      </c>
      <c r="T15" s="41"/>
      <c r="W15" s="41"/>
      <c r="X15" s="43">
        <f t="shared" si="3"/>
        <v>14.1</v>
      </c>
      <c r="Y15" s="45"/>
      <c r="AA15" s="25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x14ac:dyDescent="0.25">
      <c r="A16" s="30">
        <v>2029</v>
      </c>
      <c r="B16" s="30">
        <v>13</v>
      </c>
      <c r="C16" s="30">
        <f t="shared" si="6"/>
        <v>8</v>
      </c>
      <c r="D16" s="40">
        <f t="shared" si="4"/>
        <v>2.2476225011400952E-2</v>
      </c>
      <c r="E16" s="41">
        <f t="shared" si="1"/>
        <v>11496417.465932095</v>
      </c>
      <c r="F16" s="41"/>
      <c r="I16" s="41"/>
      <c r="J16" s="43">
        <f t="shared" si="2"/>
        <v>14.1</v>
      </c>
      <c r="K16" s="45"/>
      <c r="L16" s="45"/>
      <c r="M16" s="45"/>
      <c r="N16" s="45"/>
      <c r="O16" s="45"/>
      <c r="R16" s="40">
        <f t="shared" si="5"/>
        <v>1.2075482842071401E-2</v>
      </c>
      <c r="S16" s="41">
        <f t="shared" si="0"/>
        <v>9787075.6554039977</v>
      </c>
      <c r="T16" s="41"/>
      <c r="W16" s="41"/>
      <c r="X16" s="43">
        <f t="shared" si="3"/>
        <v>14.1</v>
      </c>
      <c r="Y16" s="45"/>
      <c r="AA16" s="2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x14ac:dyDescent="0.25">
      <c r="A17" s="30">
        <v>2030</v>
      </c>
      <c r="B17" s="30">
        <v>14</v>
      </c>
      <c r="C17" s="30">
        <f t="shared" si="6"/>
        <v>9</v>
      </c>
      <c r="D17" s="40">
        <f t="shared" si="4"/>
        <v>2.2476225011400952E-2</v>
      </c>
      <c r="E17" s="41">
        <f t="shared" si="1"/>
        <v>11754813.531721385</v>
      </c>
      <c r="F17" s="41"/>
      <c r="I17" s="41"/>
      <c r="J17" s="43">
        <f t="shared" si="2"/>
        <v>14.1</v>
      </c>
      <c r="K17" s="45"/>
      <c r="L17" s="45"/>
      <c r="M17" s="45"/>
      <c r="N17" s="45"/>
      <c r="O17" s="45"/>
      <c r="R17" s="40">
        <f t="shared" si="5"/>
        <v>1.2075482842071401E-2</v>
      </c>
      <c r="S17" s="41">
        <f t="shared" si="0"/>
        <v>9905259.319554884</v>
      </c>
      <c r="T17" s="41"/>
      <c r="W17" s="41"/>
      <c r="X17" s="43">
        <f t="shared" si="3"/>
        <v>14.1</v>
      </c>
      <c r="Y17" s="45"/>
      <c r="AA17" s="25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x14ac:dyDescent="0.25">
      <c r="A18" s="30">
        <v>2031</v>
      </c>
      <c r="B18" s="30">
        <v>15</v>
      </c>
      <c r="C18" s="30">
        <f t="shared" si="6"/>
        <v>10</v>
      </c>
      <c r="D18" s="40">
        <f t="shared" si="4"/>
        <v>2.2476225011400952E-2</v>
      </c>
      <c r="E18" s="41">
        <f t="shared" si="1"/>
        <v>12019017.365627415</v>
      </c>
      <c r="F18" s="41"/>
      <c r="I18" s="41"/>
      <c r="J18" s="43">
        <f t="shared" si="2"/>
        <v>14.1</v>
      </c>
      <c r="K18" s="45"/>
      <c r="L18" s="45"/>
      <c r="M18" s="45"/>
      <c r="N18" s="45"/>
      <c r="O18" s="45"/>
      <c r="R18" s="40">
        <f t="shared" si="5"/>
        <v>1.2075482842071401E-2</v>
      </c>
      <c r="S18" s="41">
        <f t="shared" si="0"/>
        <v>10024870.108514437</v>
      </c>
      <c r="T18" s="41"/>
      <c r="W18" s="41"/>
      <c r="X18" s="43">
        <f t="shared" si="3"/>
        <v>14.1</v>
      </c>
      <c r="Y18" s="45"/>
      <c r="AA18" s="25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x14ac:dyDescent="0.25">
      <c r="A19" s="30">
        <v>2032</v>
      </c>
      <c r="B19" s="30">
        <v>16</v>
      </c>
      <c r="C19" s="30">
        <f t="shared" si="6"/>
        <v>11</v>
      </c>
      <c r="D19" s="40">
        <f t="shared" si="4"/>
        <v>2.2476225011400952E-2</v>
      </c>
      <c r="E19" s="41">
        <f t="shared" si="1"/>
        <v>12289159.504353194</v>
      </c>
      <c r="F19" s="41"/>
      <c r="I19" s="41"/>
      <c r="J19" s="43">
        <f t="shared" si="2"/>
        <v>14.1</v>
      </c>
      <c r="K19" s="45"/>
      <c r="L19" s="45"/>
      <c r="M19" s="45"/>
      <c r="N19" s="45"/>
      <c r="O19" s="45"/>
      <c r="R19" s="40">
        <f t="shared" si="5"/>
        <v>1.2075482842071401E-2</v>
      </c>
      <c r="S19" s="41">
        <f t="shared" si="0"/>
        <v>10145925.2555038</v>
      </c>
      <c r="T19" s="41"/>
      <c r="W19" s="41"/>
      <c r="X19" s="43">
        <f t="shared" si="3"/>
        <v>14.1</v>
      </c>
      <c r="Y19" s="45"/>
    </row>
    <row r="20" spans="1:39" x14ac:dyDescent="0.25">
      <c r="A20" s="30">
        <v>2033</v>
      </c>
      <c r="B20" s="30">
        <v>17</v>
      </c>
      <c r="C20" s="30">
        <f t="shared" si="6"/>
        <v>12</v>
      </c>
      <c r="D20" s="40">
        <f t="shared" si="4"/>
        <v>2.2476225011400952E-2</v>
      </c>
      <c r="E20" s="41">
        <f t="shared" si="1"/>
        <v>12565373.418574033</v>
      </c>
      <c r="F20" s="41"/>
      <c r="I20" s="41"/>
      <c r="J20" s="43">
        <f t="shared" si="2"/>
        <v>14.1</v>
      </c>
      <c r="K20" s="45"/>
      <c r="L20" s="45"/>
      <c r="M20" s="45"/>
      <c r="N20" s="45"/>
      <c r="O20" s="45"/>
      <c r="R20" s="40">
        <f t="shared" si="5"/>
        <v>1.2075482842071401E-2</v>
      </c>
      <c r="S20" s="41">
        <f t="shared" si="0"/>
        <v>10268442.201843577</v>
      </c>
      <c r="T20" s="41"/>
      <c r="W20" s="41"/>
      <c r="X20" s="43">
        <f t="shared" si="3"/>
        <v>14.1</v>
      </c>
      <c r="Y20" s="45"/>
    </row>
    <row r="21" spans="1:39" x14ac:dyDescent="0.25">
      <c r="A21" s="30">
        <v>2034</v>
      </c>
      <c r="B21" s="30">
        <v>18</v>
      </c>
      <c r="C21" s="30">
        <f t="shared" si="6"/>
        <v>13</v>
      </c>
      <c r="D21" s="40">
        <f t="shared" si="4"/>
        <v>2.2476225011400952E-2</v>
      </c>
      <c r="E21" s="41">
        <f t="shared" si="1"/>
        <v>12847795.57888218</v>
      </c>
      <c r="H21" s="41"/>
      <c r="I21" s="41"/>
      <c r="J21" s="43">
        <f t="shared" si="2"/>
        <v>14.1</v>
      </c>
      <c r="K21" s="45"/>
      <c r="L21" s="45"/>
      <c r="M21" s="45"/>
      <c r="N21" s="45"/>
      <c r="O21" s="45"/>
      <c r="R21" s="40">
        <f t="shared" si="5"/>
        <v>1.2075482842071401E-2</v>
      </c>
      <c r="S21" s="41">
        <f t="shared" si="0"/>
        <v>10392438.599466741</v>
      </c>
      <c r="T21" s="41"/>
      <c r="W21" s="41"/>
      <c r="X21" s="43">
        <f t="shared" si="3"/>
        <v>14.1</v>
      </c>
      <c r="Y21" s="45"/>
    </row>
    <row r="22" spans="1:39" x14ac:dyDescent="0.25">
      <c r="A22" s="30">
        <v>2035</v>
      </c>
      <c r="B22" s="30">
        <v>19</v>
      </c>
      <c r="C22" s="30">
        <f t="shared" si="6"/>
        <v>14</v>
      </c>
      <c r="D22" s="40">
        <f t="shared" si="4"/>
        <v>2.2476225011400952E-2</v>
      </c>
      <c r="E22" s="41">
        <f t="shared" si="1"/>
        <v>13136565.523213619</v>
      </c>
      <c r="I22" s="41"/>
      <c r="J22" s="43">
        <f t="shared" si="2"/>
        <v>14.1</v>
      </c>
      <c r="K22" s="45"/>
      <c r="L22" s="45"/>
      <c r="M22" s="45"/>
      <c r="N22" s="45"/>
      <c r="O22" s="45"/>
      <c r="R22" s="40">
        <f t="shared" si="5"/>
        <v>1.2075482842071401E-2</v>
      </c>
      <c r="S22" s="41">
        <f t="shared" si="0"/>
        <v>10517932.313461883</v>
      </c>
      <c r="T22" s="41"/>
      <c r="W22" s="41"/>
      <c r="X22" s="43">
        <f t="shared" si="3"/>
        <v>14.1</v>
      </c>
      <c r="Y22" s="45"/>
    </row>
    <row r="23" spans="1:39" x14ac:dyDescent="0.25">
      <c r="A23" s="30">
        <v>2036</v>
      </c>
      <c r="B23" s="30">
        <v>20</v>
      </c>
      <c r="C23" s="30">
        <f t="shared" si="6"/>
        <v>15</v>
      </c>
      <c r="D23" s="40">
        <f t="shared" si="4"/>
        <v>2.2476225011400952E-2</v>
      </c>
      <c r="E23" s="41">
        <f t="shared" si="1"/>
        <v>13431825.925790381</v>
      </c>
      <c r="F23" s="41"/>
      <c r="I23" s="41"/>
      <c r="J23" s="43">
        <f t="shared" si="2"/>
        <v>14.1</v>
      </c>
      <c r="K23" s="45"/>
      <c r="L23" s="45"/>
      <c r="M23" s="45"/>
      <c r="N23" s="45"/>
      <c r="O23" s="45"/>
      <c r="R23" s="40">
        <f t="shared" si="5"/>
        <v>1.2075482842071401E-2</v>
      </c>
      <c r="S23" s="41">
        <f t="shared" si="0"/>
        <v>10644941.424647162</v>
      </c>
      <c r="T23" s="41"/>
      <c r="W23" s="41"/>
      <c r="X23" s="43">
        <f t="shared" si="3"/>
        <v>14.1</v>
      </c>
      <c r="Y23" s="45"/>
    </row>
    <row r="24" spans="1:39" x14ac:dyDescent="0.25">
      <c r="A24" s="30">
        <v>2037</v>
      </c>
      <c r="B24" s="30">
        <v>21</v>
      </c>
      <c r="C24" s="30">
        <f t="shared" si="6"/>
        <v>16</v>
      </c>
      <c r="D24" s="40">
        <f t="shared" si="4"/>
        <v>2.2476225011400952E-2</v>
      </c>
      <c r="E24" s="41">
        <f t="shared" si="1"/>
        <v>13733722.667612415</v>
      </c>
      <c r="F24" s="41"/>
      <c r="I24" s="41"/>
      <c r="J24" s="43">
        <f t="shared" si="2"/>
        <v>14.1</v>
      </c>
      <c r="K24" s="45"/>
      <c r="L24" s="45"/>
      <c r="M24" s="45"/>
      <c r="N24" s="45"/>
      <c r="O24" s="45"/>
      <c r="R24" s="40">
        <f t="shared" si="5"/>
        <v>1.2075482842071401E-2</v>
      </c>
      <c r="S24" s="41">
        <f>S23*(R24+1)</f>
        <v>10773484.232175345</v>
      </c>
      <c r="T24" s="41"/>
      <c r="W24" s="41"/>
      <c r="X24" s="43">
        <f t="shared" si="3"/>
        <v>14.1</v>
      </c>
      <c r="Y24" s="45"/>
    </row>
    <row r="25" spans="1:39" x14ac:dyDescent="0.25">
      <c r="A25" s="30">
        <v>2038</v>
      </c>
      <c r="B25" s="30">
        <v>22</v>
      </c>
      <c r="C25" s="30">
        <f t="shared" si="6"/>
        <v>17</v>
      </c>
      <c r="D25" s="40">
        <f t="shared" si="4"/>
        <v>2.2476225011400952E-2</v>
      </c>
      <c r="E25" s="41">
        <f t="shared" si="1"/>
        <v>14042404.908533851</v>
      </c>
      <c r="F25" s="41"/>
      <c r="I25" s="41"/>
      <c r="J25" s="43">
        <f t="shared" si="2"/>
        <v>14.1</v>
      </c>
      <c r="K25" s="45"/>
      <c r="L25" s="45"/>
      <c r="M25" s="45"/>
      <c r="N25" s="45"/>
      <c r="O25" s="45"/>
      <c r="R25" s="40">
        <f t="shared" si="5"/>
        <v>1.2075482842071401E-2</v>
      </c>
      <c r="S25" s="41">
        <f t="shared" si="0"/>
        <v>10903579.256170306</v>
      </c>
      <c r="T25" s="41"/>
      <c r="W25" s="41"/>
      <c r="X25" s="43">
        <f t="shared" si="3"/>
        <v>14.1</v>
      </c>
      <c r="Y25" s="45"/>
    </row>
    <row r="26" spans="1:39" x14ac:dyDescent="0.25">
      <c r="A26" s="30">
        <v>2039</v>
      </c>
      <c r="B26" s="30">
        <v>23</v>
      </c>
      <c r="C26" s="30">
        <f t="shared" si="6"/>
        <v>18</v>
      </c>
      <c r="D26" s="40">
        <f t="shared" si="4"/>
        <v>2.2476225011400952E-2</v>
      </c>
      <c r="E26" s="41">
        <f t="shared" si="1"/>
        <v>14358025.160959259</v>
      </c>
      <c r="F26" s="41"/>
      <c r="I26" s="41"/>
      <c r="J26" s="43">
        <f t="shared" si="2"/>
        <v>14.1</v>
      </c>
      <c r="K26" s="45"/>
      <c r="L26" s="45"/>
      <c r="M26" s="45"/>
      <c r="N26" s="45"/>
      <c r="O26" s="45"/>
      <c r="R26" s="40">
        <f t="shared" si="5"/>
        <v>1.2075482842071401E-2</v>
      </c>
      <c r="S26" s="41">
        <f t="shared" si="0"/>
        <v>11035245.240395358</v>
      </c>
      <c r="T26" s="41"/>
      <c r="W26" s="41"/>
      <c r="X26" s="43">
        <f t="shared" si="3"/>
        <v>14.1</v>
      </c>
      <c r="Y26" s="45"/>
    </row>
    <row r="27" spans="1:39" x14ac:dyDescent="0.25">
      <c r="A27" s="30">
        <v>2040</v>
      </c>
      <c r="B27" s="30">
        <v>24</v>
      </c>
      <c r="C27" s="30">
        <f t="shared" si="6"/>
        <v>19</v>
      </c>
      <c r="D27" s="40">
        <f t="shared" si="4"/>
        <v>2.2476225011400952E-2</v>
      </c>
      <c r="E27" s="41">
        <f t="shared" si="1"/>
        <v>14680739.365196336</v>
      </c>
      <c r="F27" s="41"/>
      <c r="I27" s="41"/>
      <c r="J27" s="43">
        <f t="shared" si="2"/>
        <v>14.1</v>
      </c>
      <c r="K27" s="45"/>
      <c r="L27" s="45"/>
      <c r="M27" s="45"/>
      <c r="N27" s="45"/>
      <c r="O27" s="45"/>
      <c r="R27" s="40">
        <f t="shared" si="5"/>
        <v>1.2075482842071401E-2</v>
      </c>
      <c r="S27" s="41">
        <f t="shared" si="0"/>
        <v>11168501.154953804</v>
      </c>
      <c r="T27" s="41"/>
      <c r="W27" s="41"/>
      <c r="X27" s="43">
        <f t="shared" si="3"/>
        <v>14.1</v>
      </c>
      <c r="Y27" s="45"/>
    </row>
    <row r="28" spans="1:39" x14ac:dyDescent="0.25">
      <c r="A28" s="30">
        <v>2041</v>
      </c>
      <c r="B28" s="30">
        <v>25</v>
      </c>
      <c r="C28" s="30">
        <f t="shared" si="6"/>
        <v>20</v>
      </c>
      <c r="D28" s="40">
        <f t="shared" si="4"/>
        <v>2.2476225011400952E-2</v>
      </c>
      <c r="E28" s="41">
        <f t="shared" si="1"/>
        <v>15010706.966502221</v>
      </c>
      <c r="F28" s="41"/>
      <c r="I28" s="41"/>
      <c r="J28" s="43">
        <f t="shared" si="2"/>
        <v>14.1</v>
      </c>
      <c r="K28" s="45"/>
      <c r="L28" s="45"/>
      <c r="M28" s="45"/>
      <c r="N28" s="45"/>
      <c r="O28" s="45"/>
      <c r="R28" s="40">
        <f t="shared" si="5"/>
        <v>1.2075482842071401E-2</v>
      </c>
      <c r="S28" s="41">
        <f t="shared" si="0"/>
        <v>11303366.199022105</v>
      </c>
      <c r="T28" s="41"/>
      <c r="W28" s="41"/>
      <c r="X28" s="43">
        <f t="shared" si="3"/>
        <v>14.1</v>
      </c>
      <c r="Y28" s="45"/>
    </row>
    <row r="29" spans="1:39" x14ac:dyDescent="0.25">
      <c r="A29" s="30">
        <v>2042</v>
      </c>
      <c r="B29" s="30">
        <v>26</v>
      </c>
      <c r="C29" s="30">
        <f t="shared" si="6"/>
        <v>21</v>
      </c>
      <c r="D29" s="40">
        <f t="shared" si="4"/>
        <v>2.2476225011400952E-2</v>
      </c>
      <c r="E29" s="41">
        <f t="shared" si="1"/>
        <v>15348090.99386153</v>
      </c>
      <c r="F29" s="41"/>
      <c r="I29" s="41"/>
      <c r="J29" s="43">
        <f t="shared" si="2"/>
        <v>14.1</v>
      </c>
      <c r="K29" s="45"/>
      <c r="L29" s="45"/>
      <c r="M29" s="45"/>
      <c r="N29" s="45"/>
      <c r="O29" s="45"/>
      <c r="P29" s="36"/>
      <c r="Q29" s="36"/>
      <c r="R29" s="40">
        <f t="shared" si="5"/>
        <v>1.2075482842071401E-2</v>
      </c>
      <c r="S29" s="41">
        <f t="shared" si="0"/>
        <v>11439859.803616047</v>
      </c>
      <c r="T29" s="41"/>
      <c r="W29" s="41"/>
      <c r="X29" s="43">
        <f t="shared" si="3"/>
        <v>14.1</v>
      </c>
      <c r="Y29" s="45"/>
      <c r="Z29" s="36"/>
    </row>
    <row r="30" spans="1:39" x14ac:dyDescent="0.25">
      <c r="A30" s="30">
        <v>2043</v>
      </c>
      <c r="B30" s="30">
        <v>27</v>
      </c>
      <c r="C30" s="30">
        <f t="shared" si="6"/>
        <v>22</v>
      </c>
      <c r="D30" s="40">
        <f t="shared" si="4"/>
        <v>2.2476225011400952E-2</v>
      </c>
      <c r="E30" s="41">
        <f t="shared" si="1"/>
        <v>15693058.140535019</v>
      </c>
      <c r="F30" s="41">
        <f>E30*0.5</f>
        <v>7846529.0702675097</v>
      </c>
      <c r="G30" s="22" t="s">
        <v>6</v>
      </c>
      <c r="H30" s="41">
        <f>F30*10</f>
        <v>78465290.702675104</v>
      </c>
      <c r="I30" s="41">
        <f t="shared" ref="I30:I48" si="7">H30/60</f>
        <v>1307754.8450445852</v>
      </c>
      <c r="J30" s="43">
        <f t="shared" si="2"/>
        <v>14.1</v>
      </c>
      <c r="K30" s="45">
        <f t="shared" ref="K30:K48" si="8">I30*J30</f>
        <v>18439343.315128651</v>
      </c>
      <c r="L30" s="46">
        <v>1.03</v>
      </c>
      <c r="M30" s="46">
        <v>1.07</v>
      </c>
      <c r="N30" s="45">
        <f>POWER(L30,B30)</f>
        <v>2.2212890055701555</v>
      </c>
      <c r="O30" s="45">
        <f>POWER(M30,B30)</f>
        <v>6.2138676296766988</v>
      </c>
      <c r="P30" s="35">
        <f>K30/N30</f>
        <v>8301190.5559743587</v>
      </c>
      <c r="Q30" s="35">
        <f>K30/O30</f>
        <v>2967450.2924820157</v>
      </c>
      <c r="R30" s="40">
        <f t="shared" si="5"/>
        <v>1.2075482842071401E-2</v>
      </c>
      <c r="S30" s="41">
        <f t="shared" si="0"/>
        <v>11578001.634390315</v>
      </c>
      <c r="T30" s="41">
        <f>S30*0.9</f>
        <v>10420201.470951283</v>
      </c>
      <c r="U30" s="22" t="s">
        <v>6</v>
      </c>
      <c r="V30" s="41">
        <f t="shared" ref="V30:V48" si="9">T30*10</f>
        <v>104202014.70951283</v>
      </c>
      <c r="W30" s="41">
        <f t="shared" ref="W30:W48" si="10">V30/60</f>
        <v>1736700.2451585471</v>
      </c>
      <c r="X30" s="43">
        <f t="shared" si="3"/>
        <v>14.1</v>
      </c>
      <c r="Y30" s="45">
        <f t="shared" ref="Y30:Y48" si="11">W30*X30</f>
        <v>24487473.456735514</v>
      </c>
      <c r="Z30" s="35">
        <f>Y30/N30</f>
        <v>11023992.553571444</v>
      </c>
      <c r="AA30" s="45">
        <f>Y30/O30</f>
        <v>3940778.09765149</v>
      </c>
    </row>
    <row r="31" spans="1:39" x14ac:dyDescent="0.25">
      <c r="A31" s="30">
        <v>2044</v>
      </c>
      <c r="B31" s="30">
        <v>28</v>
      </c>
      <c r="C31" s="30">
        <f t="shared" si="6"/>
        <v>23</v>
      </c>
      <c r="D31" s="40">
        <f t="shared" si="4"/>
        <v>2.2476225011400952E-2</v>
      </c>
      <c r="E31" s="41">
        <f t="shared" si="1"/>
        <v>16045778.846418682</v>
      </c>
      <c r="F31" s="41">
        <f t="shared" ref="F31:F48" si="12">E31*0.5</f>
        <v>8022889.4232093412</v>
      </c>
      <c r="G31" s="22" t="s">
        <v>6</v>
      </c>
      <c r="H31" s="41">
        <f t="shared" ref="H31:H48" si="13">F31*10</f>
        <v>80228894.232093409</v>
      </c>
      <c r="I31" s="41">
        <f t="shared" si="7"/>
        <v>1337148.2372015568</v>
      </c>
      <c r="J31" s="43">
        <f t="shared" si="2"/>
        <v>14.1</v>
      </c>
      <c r="K31" s="45">
        <f t="shared" si="8"/>
        <v>18853790.144541949</v>
      </c>
      <c r="L31" s="46">
        <v>1.03</v>
      </c>
      <c r="M31" s="46">
        <v>1.07</v>
      </c>
      <c r="N31" s="45">
        <f t="shared" ref="N31:N48" si="14">POWER(L31,B31)</f>
        <v>2.2879276757372602</v>
      </c>
      <c r="O31" s="45">
        <f t="shared" ref="O31:O48" si="15">POWER(M31,B31)</f>
        <v>6.6488383637540664</v>
      </c>
      <c r="P31" s="35">
        <f t="shared" ref="P31:P47" si="16">K31/N31</f>
        <v>8240553.3813329637</v>
      </c>
      <c r="Q31" s="35">
        <f t="shared" ref="Q31:Q48" si="17">K31/O31</f>
        <v>2835651.7504355037</v>
      </c>
      <c r="R31" s="40">
        <f t="shared" si="5"/>
        <v>1.2075482842071401E-2</v>
      </c>
      <c r="S31" s="41">
        <f t="shared" si="0"/>
        <v>11717811.594471872</v>
      </c>
      <c r="T31" s="41">
        <f t="shared" ref="T31:T48" si="18">S31*0.9</f>
        <v>10546030.435024684</v>
      </c>
      <c r="U31" s="22" t="s">
        <v>6</v>
      </c>
      <c r="V31" s="41">
        <f t="shared" si="9"/>
        <v>105460304.35024685</v>
      </c>
      <c r="W31" s="41">
        <f t="shared" si="10"/>
        <v>1757671.7391707809</v>
      </c>
      <c r="X31" s="43">
        <f t="shared" si="3"/>
        <v>14.1</v>
      </c>
      <c r="Y31" s="45">
        <f t="shared" si="11"/>
        <v>24783171.522308011</v>
      </c>
      <c r="Z31" s="35">
        <f t="shared" ref="Z31:Z48" si="19">Y31/N31</f>
        <v>10832148.14223614</v>
      </c>
      <c r="AA31" s="45">
        <f t="shared" ref="AA31:AA48" si="20">Y31/O31</f>
        <v>3727443.8279944798</v>
      </c>
    </row>
    <row r="32" spans="1:39" x14ac:dyDescent="0.25">
      <c r="A32" s="30">
        <v>2045</v>
      </c>
      <c r="B32" s="30">
        <v>29</v>
      </c>
      <c r="C32" s="30">
        <f t="shared" si="6"/>
        <v>24</v>
      </c>
      <c r="D32" s="40">
        <f t="shared" si="4"/>
        <v>2.2476225011400952E-2</v>
      </c>
      <c r="E32" s="41">
        <f t="shared" si="1"/>
        <v>16406427.382253967</v>
      </c>
      <c r="F32" s="41">
        <f t="shared" si="12"/>
        <v>8203213.6911269836</v>
      </c>
      <c r="G32" s="22" t="s">
        <v>6</v>
      </c>
      <c r="H32" s="41">
        <f t="shared" si="13"/>
        <v>82032136.911269844</v>
      </c>
      <c r="I32" s="41">
        <f t="shared" si="7"/>
        <v>1367202.2818544975</v>
      </c>
      <c r="J32" s="43">
        <f t="shared" si="2"/>
        <v>14.1</v>
      </c>
      <c r="K32" s="45">
        <f t="shared" si="8"/>
        <v>19277552.174148414</v>
      </c>
      <c r="L32" s="46">
        <v>1.03</v>
      </c>
      <c r="M32" s="46">
        <v>1.07</v>
      </c>
      <c r="N32" s="45">
        <f t="shared" si="14"/>
        <v>2.3565655060093778</v>
      </c>
      <c r="O32" s="45">
        <f t="shared" si="15"/>
        <v>7.1142570492168513</v>
      </c>
      <c r="P32" s="35">
        <f t="shared" si="16"/>
        <v>8180359.1391750183</v>
      </c>
      <c r="Q32" s="35">
        <f t="shared" si="17"/>
        <v>2709707.0067591271</v>
      </c>
      <c r="R32" s="40">
        <f t="shared" si="5"/>
        <v>1.2075482842071401E-2</v>
      </c>
      <c r="S32" s="41">
        <f t="shared" si="0"/>
        <v>11859309.827327544</v>
      </c>
      <c r="T32" s="41">
        <f t="shared" si="18"/>
        <v>10673378.84459479</v>
      </c>
      <c r="U32" s="22" t="s">
        <v>6</v>
      </c>
      <c r="V32" s="41">
        <f t="shared" si="9"/>
        <v>106733788.4459479</v>
      </c>
      <c r="W32" s="41">
        <f t="shared" si="10"/>
        <v>1778896.4740991318</v>
      </c>
      <c r="X32" s="43">
        <f t="shared" si="3"/>
        <v>14.1</v>
      </c>
      <c r="Y32" s="45">
        <f t="shared" si="11"/>
        <v>25082440.284797758</v>
      </c>
      <c r="Z32" s="35">
        <f t="shared" si="19"/>
        <v>10643642.292495621</v>
      </c>
      <c r="AA32" s="45">
        <f t="shared" si="20"/>
        <v>3525658.4224151517</v>
      </c>
    </row>
    <row r="33" spans="1:27" x14ac:dyDescent="0.25">
      <c r="A33" s="30">
        <v>2046</v>
      </c>
      <c r="B33" s="30">
        <v>30</v>
      </c>
      <c r="C33" s="30">
        <f t="shared" si="6"/>
        <v>25</v>
      </c>
      <c r="D33" s="40">
        <f t="shared" si="4"/>
        <v>2.2476225011400952E-2</v>
      </c>
      <c r="E33" s="41">
        <f t="shared" si="1"/>
        <v>16775181.935730718</v>
      </c>
      <c r="F33" s="41">
        <f t="shared" si="12"/>
        <v>8387590.967865359</v>
      </c>
      <c r="G33" s="22" t="s">
        <v>6</v>
      </c>
      <c r="H33" s="41">
        <f t="shared" si="13"/>
        <v>83875909.678653598</v>
      </c>
      <c r="I33" s="41">
        <f t="shared" si="7"/>
        <v>1397931.82797756</v>
      </c>
      <c r="J33" s="43">
        <f t="shared" si="2"/>
        <v>14.1</v>
      </c>
      <c r="K33" s="45">
        <f t="shared" si="8"/>
        <v>19710838.774483595</v>
      </c>
      <c r="L33" s="46">
        <v>1.03</v>
      </c>
      <c r="M33" s="46">
        <v>1.07</v>
      </c>
      <c r="N33" s="45">
        <f t="shared" si="14"/>
        <v>2.4272624711896591</v>
      </c>
      <c r="O33" s="45">
        <f t="shared" si="15"/>
        <v>7.6122550426620306</v>
      </c>
      <c r="P33" s="35">
        <f t="shared" si="16"/>
        <v>8120604.5940399859</v>
      </c>
      <c r="Q33" s="35">
        <f t="shared" si="17"/>
        <v>2589356.0665028179</v>
      </c>
      <c r="R33" s="40">
        <f t="shared" si="5"/>
        <v>1.2075482842071401E-2</v>
      </c>
      <c r="S33" s="41">
        <f t="shared" si="0"/>
        <v>12002516.719666248</v>
      </c>
      <c r="T33" s="41">
        <f t="shared" si="18"/>
        <v>10802265.047699623</v>
      </c>
      <c r="U33" s="22" t="s">
        <v>6</v>
      </c>
      <c r="V33" s="41">
        <f t="shared" si="9"/>
        <v>108022650.47699623</v>
      </c>
      <c r="W33" s="41">
        <f t="shared" si="10"/>
        <v>1800377.5079499371</v>
      </c>
      <c r="X33" s="43">
        <f t="shared" si="3"/>
        <v>14.1</v>
      </c>
      <c r="Y33" s="45">
        <f t="shared" si="11"/>
        <v>25385322.862094112</v>
      </c>
      <c r="Z33" s="35">
        <f t="shared" si="19"/>
        <v>10458416.90521922</v>
      </c>
      <c r="AA33" s="45">
        <f t="shared" si="20"/>
        <v>3334796.682431804</v>
      </c>
    </row>
    <row r="34" spans="1:27" x14ac:dyDescent="0.25">
      <c r="A34" s="30">
        <v>2047</v>
      </c>
      <c r="B34" s="30">
        <v>31</v>
      </c>
      <c r="C34" s="30">
        <f t="shared" si="6"/>
        <v>26</v>
      </c>
      <c r="D34" s="40">
        <f t="shared" si="4"/>
        <v>2.2476225011400952E-2</v>
      </c>
      <c r="E34" s="41">
        <f t="shared" si="1"/>
        <v>17152224.69952539</v>
      </c>
      <c r="F34" s="41">
        <f t="shared" si="12"/>
        <v>8576112.3497626949</v>
      </c>
      <c r="G34" s="22" t="s">
        <v>6</v>
      </c>
      <c r="H34" s="41">
        <f t="shared" si="13"/>
        <v>85761123.497626945</v>
      </c>
      <c r="I34" s="41">
        <f t="shared" si="7"/>
        <v>1429352.0582937824</v>
      </c>
      <c r="J34" s="43">
        <f t="shared" si="2"/>
        <v>14.1</v>
      </c>
      <c r="K34" s="45">
        <f t="shared" si="8"/>
        <v>20153864.021942332</v>
      </c>
      <c r="L34" s="46">
        <v>1.03</v>
      </c>
      <c r="M34" s="46">
        <v>1.07</v>
      </c>
      <c r="N34" s="45">
        <f t="shared" si="14"/>
        <v>2.5000803453253493</v>
      </c>
      <c r="O34" s="45">
        <f t="shared" si="15"/>
        <v>8.1451128956483743</v>
      </c>
      <c r="P34" s="35">
        <f t="shared" si="16"/>
        <v>8061286.5341012068</v>
      </c>
      <c r="Q34" s="35">
        <f t="shared" si="17"/>
        <v>2474350.4823253928</v>
      </c>
      <c r="R34" s="40">
        <f t="shared" si="5"/>
        <v>1.2075482842071401E-2</v>
      </c>
      <c r="S34" s="41">
        <f t="shared" si="0"/>
        <v>12147452.904376253</v>
      </c>
      <c r="T34" s="41">
        <f t="shared" si="18"/>
        <v>10932707.613938628</v>
      </c>
      <c r="U34" s="22" t="s">
        <v>6</v>
      </c>
      <c r="V34" s="41">
        <f t="shared" si="9"/>
        <v>109327076.13938628</v>
      </c>
      <c r="W34" s="41">
        <f t="shared" si="10"/>
        <v>1822117.9356564381</v>
      </c>
      <c r="X34" s="43">
        <f t="shared" si="3"/>
        <v>14.1</v>
      </c>
      <c r="Y34" s="45">
        <f t="shared" si="11"/>
        <v>25691862.892755777</v>
      </c>
      <c r="Z34" s="35">
        <f t="shared" si="19"/>
        <v>10276414.89234313</v>
      </c>
      <c r="AA34" s="45">
        <f t="shared" si="20"/>
        <v>3154267.2547217812</v>
      </c>
    </row>
    <row r="35" spans="1:27" x14ac:dyDescent="0.25">
      <c r="A35" s="30">
        <v>2048</v>
      </c>
      <c r="B35" s="30">
        <v>32</v>
      </c>
      <c r="C35" s="30">
        <f t="shared" si="6"/>
        <v>27</v>
      </c>
      <c r="D35" s="40">
        <f t="shared" si="4"/>
        <v>2.2476225011400952E-2</v>
      </c>
      <c r="E35" s="41">
        <f t="shared" si="1"/>
        <v>17537741.961318031</v>
      </c>
      <c r="F35" s="41">
        <f t="shared" si="12"/>
        <v>8768870.9806590155</v>
      </c>
      <c r="G35" s="22" t="s">
        <v>6</v>
      </c>
      <c r="H35" s="41">
        <f t="shared" si="13"/>
        <v>87688709.806590155</v>
      </c>
      <c r="I35" s="41">
        <f t="shared" si="7"/>
        <v>1461478.4967765026</v>
      </c>
      <c r="J35" s="43">
        <f t="shared" si="2"/>
        <v>14.1</v>
      </c>
      <c r="K35" s="45">
        <f t="shared" si="8"/>
        <v>20606846.804548685</v>
      </c>
      <c r="L35" s="46">
        <v>1.03</v>
      </c>
      <c r="M35" s="46">
        <v>1.07</v>
      </c>
      <c r="N35" s="45">
        <f t="shared" si="14"/>
        <v>2.5750827556851092</v>
      </c>
      <c r="O35" s="45">
        <f t="shared" si="15"/>
        <v>8.7152707983437594</v>
      </c>
      <c r="P35" s="35">
        <f t="shared" si="16"/>
        <v>8002401.7709932448</v>
      </c>
      <c r="Q35" s="35">
        <f t="shared" si="17"/>
        <v>2364452.8416104736</v>
      </c>
      <c r="R35" s="40">
        <f t="shared" si="5"/>
        <v>1.2075482842071401E-2</v>
      </c>
      <c r="S35" s="41">
        <f t="shared" si="0"/>
        <v>12294139.263497921</v>
      </c>
      <c r="T35" s="41">
        <f t="shared" si="18"/>
        <v>11064725.337148128</v>
      </c>
      <c r="U35" s="22" t="s">
        <v>6</v>
      </c>
      <c r="V35" s="41">
        <f t="shared" si="9"/>
        <v>110647253.37148128</v>
      </c>
      <c r="W35" s="41">
        <f t="shared" si="10"/>
        <v>1844120.889524688</v>
      </c>
      <c r="X35" s="43">
        <f t="shared" si="3"/>
        <v>14.1</v>
      </c>
      <c r="Y35" s="45">
        <f t="shared" si="11"/>
        <v>26002104.542298101</v>
      </c>
      <c r="Z35" s="35">
        <f t="shared" si="19"/>
        <v>10097580.159275368</v>
      </c>
      <c r="AA35" s="45">
        <f t="shared" si="20"/>
        <v>2983510.7989116656</v>
      </c>
    </row>
    <row r="36" spans="1:27" x14ac:dyDescent="0.25">
      <c r="A36" s="30">
        <v>2049</v>
      </c>
      <c r="B36" s="30">
        <v>33</v>
      </c>
      <c r="C36" s="30">
        <f t="shared" si="6"/>
        <v>28</v>
      </c>
      <c r="D36" s="40">
        <f t="shared" si="4"/>
        <v>2.2476225011400952E-2</v>
      </c>
      <c r="E36" s="41">
        <f t="shared" si="1"/>
        <v>17931924.195832506</v>
      </c>
      <c r="F36" s="41">
        <f t="shared" si="12"/>
        <v>8965962.0979162529</v>
      </c>
      <c r="G36" s="22" t="s">
        <v>6</v>
      </c>
      <c r="H36" s="41">
        <f t="shared" si="13"/>
        <v>89659620.979162529</v>
      </c>
      <c r="I36" s="41">
        <f t="shared" si="7"/>
        <v>1494327.0163193755</v>
      </c>
      <c r="J36" s="43">
        <f t="shared" si="2"/>
        <v>14.1</v>
      </c>
      <c r="K36" s="45">
        <f t="shared" si="8"/>
        <v>21070010.930103194</v>
      </c>
      <c r="L36" s="46">
        <v>1.03</v>
      </c>
      <c r="M36" s="46">
        <v>1.07</v>
      </c>
      <c r="N36" s="45">
        <f t="shared" si="14"/>
        <v>2.6523352383556626</v>
      </c>
      <c r="O36" s="45">
        <f t="shared" si="15"/>
        <v>9.3253397542278229</v>
      </c>
      <c r="P36" s="35">
        <f t="shared" si="16"/>
        <v>7943947.1396405092</v>
      </c>
      <c r="Q36" s="35">
        <f t="shared" si="17"/>
        <v>2259436.2763620163</v>
      </c>
      <c r="R36" s="40">
        <f t="shared" si="5"/>
        <v>1.2075482842071401E-2</v>
      </c>
      <c r="S36" s="41">
        <f t="shared" si="0"/>
        <v>12442596.931232328</v>
      </c>
      <c r="T36" s="41">
        <f t="shared" si="18"/>
        <v>11198337.238109095</v>
      </c>
      <c r="U36" s="22" t="s">
        <v>6</v>
      </c>
      <c r="V36" s="41">
        <f t="shared" si="9"/>
        <v>111983372.38109095</v>
      </c>
      <c r="W36" s="41">
        <f t="shared" si="10"/>
        <v>1866389.5396848493</v>
      </c>
      <c r="X36" s="43">
        <f t="shared" si="3"/>
        <v>14.1</v>
      </c>
      <c r="Y36" s="45">
        <f t="shared" si="11"/>
        <v>26316092.509556375</v>
      </c>
      <c r="Z36" s="35">
        <f t="shared" si="19"/>
        <v>9921857.587606933</v>
      </c>
      <c r="AA36" s="45">
        <f t="shared" si="20"/>
        <v>2821998.254554261</v>
      </c>
    </row>
    <row r="37" spans="1:27" x14ac:dyDescent="0.25">
      <c r="A37" s="30">
        <v>2050</v>
      </c>
      <c r="B37" s="30">
        <v>34</v>
      </c>
      <c r="C37" s="30">
        <f t="shared" si="6"/>
        <v>29</v>
      </c>
      <c r="D37" s="40">
        <f t="shared" si="4"/>
        <v>2.2476225011400952E-2</v>
      </c>
      <c r="E37" s="41">
        <f t="shared" si="1"/>
        <v>18334966.158945423</v>
      </c>
      <c r="F37" s="41">
        <f t="shared" si="12"/>
        <v>9167483.0794727113</v>
      </c>
      <c r="G37" s="22" t="s">
        <v>6</v>
      </c>
      <c r="H37" s="41">
        <f t="shared" si="13"/>
        <v>91674830.794727117</v>
      </c>
      <c r="I37" s="41">
        <f t="shared" si="7"/>
        <v>1527913.8465787852</v>
      </c>
      <c r="J37" s="43">
        <f t="shared" si="2"/>
        <v>14.1</v>
      </c>
      <c r="K37" s="45">
        <f t="shared" si="8"/>
        <v>21543585.23676087</v>
      </c>
      <c r="L37" s="46">
        <v>1.03</v>
      </c>
      <c r="M37" s="46">
        <v>1.07</v>
      </c>
      <c r="N37" s="45">
        <f t="shared" si="14"/>
        <v>2.7319052955063321</v>
      </c>
      <c r="O37" s="45">
        <f t="shared" si="15"/>
        <v>9.9781135370237699</v>
      </c>
      <c r="P37" s="35">
        <f t="shared" si="16"/>
        <v>7885919.4980871314</v>
      </c>
      <c r="Q37" s="35">
        <f t="shared" si="17"/>
        <v>2159083.9948677113</v>
      </c>
      <c r="R37" s="40">
        <f t="shared" si="5"/>
        <v>1.2075482842071401E-2</v>
      </c>
      <c r="S37" s="41">
        <f t="shared" si="0"/>
        <v>12592847.296986235</v>
      </c>
      <c r="T37" s="41">
        <f t="shared" si="18"/>
        <v>11333562.567287613</v>
      </c>
      <c r="U37" s="22" t="s">
        <v>6</v>
      </c>
      <c r="V37" s="41">
        <f t="shared" si="9"/>
        <v>113335625.67287612</v>
      </c>
      <c r="W37" s="41">
        <f t="shared" si="10"/>
        <v>1888927.0945479353</v>
      </c>
      <c r="X37" s="43">
        <f t="shared" si="3"/>
        <v>14.1</v>
      </c>
      <c r="Y37" s="45">
        <f t="shared" si="11"/>
        <v>26633872.033125889</v>
      </c>
      <c r="Z37" s="35">
        <f t="shared" si="19"/>
        <v>9749193.0181238428</v>
      </c>
      <c r="AA37" s="45">
        <f t="shared" si="20"/>
        <v>2669229.2019228847</v>
      </c>
    </row>
    <row r="38" spans="1:27" x14ac:dyDescent="0.25">
      <c r="A38" s="30">
        <v>2051</v>
      </c>
      <c r="B38" s="30">
        <v>35</v>
      </c>
      <c r="C38" s="30">
        <f t="shared" si="6"/>
        <v>30</v>
      </c>
      <c r="D38" s="40">
        <f t="shared" si="4"/>
        <v>2.2476225011400952E-2</v>
      </c>
      <c r="E38" s="41">
        <f t="shared" si="1"/>
        <v>18747066.983910304</v>
      </c>
      <c r="F38" s="41">
        <f t="shared" si="12"/>
        <v>9373533.4919551518</v>
      </c>
      <c r="G38" s="22" t="s">
        <v>6</v>
      </c>
      <c r="H38" s="41">
        <f t="shared" si="13"/>
        <v>93735334.919551522</v>
      </c>
      <c r="I38" s="41">
        <f t="shared" si="7"/>
        <v>1562255.5819925254</v>
      </c>
      <c r="J38" s="43">
        <f t="shared" si="2"/>
        <v>14.1</v>
      </c>
      <c r="K38" s="45">
        <f t="shared" si="8"/>
        <v>22027803.706094608</v>
      </c>
      <c r="L38" s="46">
        <v>1.03</v>
      </c>
      <c r="M38" s="46">
        <v>1.07</v>
      </c>
      <c r="N38" s="45">
        <f t="shared" si="14"/>
        <v>2.8138624543715225</v>
      </c>
      <c r="O38" s="45">
        <f t="shared" si="15"/>
        <v>10.676581484615435</v>
      </c>
      <c r="P38" s="35">
        <f t="shared" si="16"/>
        <v>7828315.7273280891</v>
      </c>
      <c r="Q38" s="35">
        <f t="shared" si="17"/>
        <v>2063188.8341634325</v>
      </c>
      <c r="R38" s="40">
        <f t="shared" si="5"/>
        <v>1.2075482842071401E-2</v>
      </c>
      <c r="S38" s="41">
        <f t="shared" si="0"/>
        <v>12744912.00845382</v>
      </c>
      <c r="T38" s="41">
        <f t="shared" si="18"/>
        <v>11470420.807608439</v>
      </c>
      <c r="U38" s="22" t="s">
        <v>6</v>
      </c>
      <c r="V38" s="41">
        <f t="shared" si="9"/>
        <v>114704208.07608439</v>
      </c>
      <c r="W38" s="41">
        <f t="shared" si="10"/>
        <v>1911736.8012680733</v>
      </c>
      <c r="X38" s="43">
        <f t="shared" si="3"/>
        <v>14.1</v>
      </c>
      <c r="Y38" s="45">
        <f t="shared" si="11"/>
        <v>26955488.897879831</v>
      </c>
      <c r="Z38" s="35">
        <f t="shared" si="19"/>
        <v>9579533.2341147978</v>
      </c>
      <c r="AA38" s="45">
        <f t="shared" si="20"/>
        <v>2524730.3115441687</v>
      </c>
    </row>
    <row r="39" spans="1:27" x14ac:dyDescent="0.25">
      <c r="A39" s="30">
        <v>2052</v>
      </c>
      <c r="B39" s="30">
        <v>36</v>
      </c>
      <c r="C39" s="30">
        <f t="shared" si="6"/>
        <v>31</v>
      </c>
      <c r="D39" s="40">
        <f t="shared" si="4"/>
        <v>2.2476225011400952E-2</v>
      </c>
      <c r="E39" s="41">
        <f t="shared" si="1"/>
        <v>19168430.27974448</v>
      </c>
      <c r="F39" s="41">
        <f t="shared" si="12"/>
        <v>9584215.1398722399</v>
      </c>
      <c r="G39" s="22" t="s">
        <v>6</v>
      </c>
      <c r="H39" s="41">
        <f t="shared" si="13"/>
        <v>95842151.398722395</v>
      </c>
      <c r="I39" s="41">
        <f t="shared" si="7"/>
        <v>1597369.1899787067</v>
      </c>
      <c r="J39" s="43">
        <f t="shared" si="2"/>
        <v>14.1</v>
      </c>
      <c r="K39" s="45">
        <f t="shared" si="8"/>
        <v>22522905.578699764</v>
      </c>
      <c r="L39" s="46">
        <v>1.03</v>
      </c>
      <c r="M39" s="46">
        <v>1.07</v>
      </c>
      <c r="N39" s="45">
        <f t="shared" si="14"/>
        <v>2.898278328002668</v>
      </c>
      <c r="O39" s="45">
        <f t="shared" si="15"/>
        <v>11.423942188538515</v>
      </c>
      <c r="P39" s="35">
        <f t="shared" si="16"/>
        <v>7771132.7311415588</v>
      </c>
      <c r="Q39" s="35">
        <f t="shared" si="17"/>
        <v>1971552.8323748598</v>
      </c>
      <c r="R39" s="40">
        <f t="shared" si="5"/>
        <v>1.2075482842071401E-2</v>
      </c>
      <c r="S39" s="41">
        <f t="shared" si="0"/>
        <v>12898812.974735616</v>
      </c>
      <c r="T39" s="41">
        <f t="shared" si="18"/>
        <v>11608931.677262055</v>
      </c>
      <c r="U39" s="22" t="s">
        <v>6</v>
      </c>
      <c r="V39" s="41">
        <f t="shared" si="9"/>
        <v>116089316.77262054</v>
      </c>
      <c r="W39" s="41">
        <f t="shared" si="10"/>
        <v>1934821.9462103425</v>
      </c>
      <c r="X39" s="43">
        <f t="shared" si="3"/>
        <v>14.1</v>
      </c>
      <c r="Y39" s="45">
        <f t="shared" si="11"/>
        <v>27280989.441565827</v>
      </c>
      <c r="Z39" s="35">
        <f t="shared" si="19"/>
        <v>9412825.9449693244</v>
      </c>
      <c r="AA39" s="45">
        <f t="shared" si="20"/>
        <v>2388053.8776654936</v>
      </c>
    </row>
    <row r="40" spans="1:27" x14ac:dyDescent="0.25">
      <c r="A40" s="30">
        <v>2053</v>
      </c>
      <c r="B40" s="30">
        <v>37</v>
      </c>
      <c r="C40" s="30">
        <f t="shared" si="6"/>
        <v>32</v>
      </c>
      <c r="D40" s="40">
        <f t="shared" si="4"/>
        <v>2.2476225011400952E-2</v>
      </c>
      <c r="E40" s="41">
        <f t="shared" si="1"/>
        <v>19599264.231827371</v>
      </c>
      <c r="F40" s="41">
        <f t="shared" si="12"/>
        <v>9799632.1159136854</v>
      </c>
      <c r="G40" s="22" t="s">
        <v>6</v>
      </c>
      <c r="H40" s="41">
        <f t="shared" si="13"/>
        <v>97996321.159136862</v>
      </c>
      <c r="I40" s="41">
        <f t="shared" si="7"/>
        <v>1633272.0193189478</v>
      </c>
      <c r="J40" s="43">
        <f t="shared" si="2"/>
        <v>14.1</v>
      </c>
      <c r="K40" s="45">
        <f t="shared" si="8"/>
        <v>23029135.472397164</v>
      </c>
      <c r="L40" s="46">
        <v>1.03</v>
      </c>
      <c r="M40" s="46">
        <v>1.07</v>
      </c>
      <c r="N40" s="45">
        <f t="shared" si="14"/>
        <v>2.9852266778427476</v>
      </c>
      <c r="O40" s="45">
        <f t="shared" si="15"/>
        <v>12.223618141736212</v>
      </c>
      <c r="P40" s="35">
        <f t="shared" si="16"/>
        <v>7714367.4359224876</v>
      </c>
      <c r="Q40" s="35">
        <f t="shared" si="17"/>
        <v>1883986.8200534414</v>
      </c>
      <c r="R40" s="40">
        <f t="shared" si="5"/>
        <v>1.2075482842071401E-2</v>
      </c>
      <c r="S40" s="41">
        <f t="shared" si="0"/>
        <v>13054572.369495125</v>
      </c>
      <c r="T40" s="41">
        <f t="shared" si="18"/>
        <v>11749115.132545613</v>
      </c>
      <c r="U40" s="22" t="s">
        <v>6</v>
      </c>
      <c r="V40" s="41">
        <f t="shared" si="9"/>
        <v>117491151.32545613</v>
      </c>
      <c r="W40" s="41">
        <f t="shared" si="10"/>
        <v>1958185.8554242689</v>
      </c>
      <c r="X40" s="43">
        <f t="shared" si="3"/>
        <v>14.1</v>
      </c>
      <c r="Y40" s="45">
        <f t="shared" si="11"/>
        <v>27610420.561482191</v>
      </c>
      <c r="Z40" s="35">
        <f t="shared" si="19"/>
        <v>9249019.7700613681</v>
      </c>
      <c r="AA40" s="45">
        <f t="shared" si="20"/>
        <v>2258776.4311132575</v>
      </c>
    </row>
    <row r="41" spans="1:27" x14ac:dyDescent="0.25">
      <c r="A41" s="30">
        <v>2054</v>
      </c>
      <c r="B41" s="30">
        <v>38</v>
      </c>
      <c r="C41" s="30">
        <f t="shared" si="6"/>
        <v>33</v>
      </c>
      <c r="D41" s="40">
        <f t="shared" si="4"/>
        <v>2.2476225011400952E-2</v>
      </c>
      <c r="E41" s="41">
        <f t="shared" si="1"/>
        <v>20039781.704759825</v>
      </c>
      <c r="F41" s="41">
        <f t="shared" si="12"/>
        <v>10019890.852379913</v>
      </c>
      <c r="G41" s="22" t="s">
        <v>6</v>
      </c>
      <c r="H41" s="41">
        <f t="shared" si="13"/>
        <v>100198908.52379912</v>
      </c>
      <c r="I41" s="41">
        <f t="shared" si="7"/>
        <v>1669981.8087299853</v>
      </c>
      <c r="J41" s="43">
        <f t="shared" si="2"/>
        <v>14.1</v>
      </c>
      <c r="K41" s="45">
        <f t="shared" si="8"/>
        <v>23546743.503092792</v>
      </c>
      <c r="L41" s="46">
        <v>1.03</v>
      </c>
      <c r="M41" s="46">
        <v>1.07</v>
      </c>
      <c r="N41" s="45">
        <f t="shared" si="14"/>
        <v>3.0747834781780301</v>
      </c>
      <c r="O41" s="45">
        <f t="shared" si="15"/>
        <v>13.079271411657746</v>
      </c>
      <c r="P41" s="35">
        <f t="shared" si="16"/>
        <v>7658016.7905173823</v>
      </c>
      <c r="Q41" s="35">
        <f t="shared" si="17"/>
        <v>1800310.0296630617</v>
      </c>
      <c r="R41" s="40">
        <f t="shared" si="5"/>
        <v>1.2075482842071401E-2</v>
      </c>
      <c r="S41" s="41">
        <f t="shared" si="0"/>
        <v>13212212.634153545</v>
      </c>
      <c r="T41" s="41">
        <f t="shared" si="18"/>
        <v>11890991.370738192</v>
      </c>
      <c r="U41" s="22" t="s">
        <v>6</v>
      </c>
      <c r="V41" s="41">
        <f t="shared" si="9"/>
        <v>118909913.70738192</v>
      </c>
      <c r="W41" s="41">
        <f t="shared" si="10"/>
        <v>1981831.8951230319</v>
      </c>
      <c r="X41" s="43">
        <f t="shared" si="3"/>
        <v>14.1</v>
      </c>
      <c r="Y41" s="45">
        <f t="shared" si="11"/>
        <v>27943829.72123475</v>
      </c>
      <c r="Z41" s="35">
        <f t="shared" si="19"/>
        <v>9088064.2229133248</v>
      </c>
      <c r="AA41" s="45">
        <f t="shared" si="20"/>
        <v>2136497.427244151</v>
      </c>
    </row>
    <row r="42" spans="1:27" x14ac:dyDescent="0.25">
      <c r="A42" s="30">
        <v>2055</v>
      </c>
      <c r="B42" s="30">
        <v>39</v>
      </c>
      <c r="C42" s="30">
        <f t="shared" si="6"/>
        <v>34</v>
      </c>
      <c r="D42" s="40">
        <f t="shared" si="4"/>
        <v>2.2476225011400952E-2</v>
      </c>
      <c r="E42" s="41">
        <f t="shared" si="1"/>
        <v>20490200.347535364</v>
      </c>
      <c r="F42" s="41">
        <f t="shared" si="12"/>
        <v>10245100.173767682</v>
      </c>
      <c r="G42" s="22" t="s">
        <v>6</v>
      </c>
      <c r="H42" s="41">
        <f t="shared" si="13"/>
        <v>102451001.73767683</v>
      </c>
      <c r="I42" s="41">
        <f t="shared" si="7"/>
        <v>1707516.6956279471</v>
      </c>
      <c r="J42" s="43">
        <f t="shared" si="2"/>
        <v>14.1</v>
      </c>
      <c r="K42" s="45">
        <f t="shared" si="8"/>
        <v>24075985.408354055</v>
      </c>
      <c r="L42" s="46">
        <v>1.03</v>
      </c>
      <c r="M42" s="46">
        <v>1.07</v>
      </c>
      <c r="N42" s="45">
        <f t="shared" si="14"/>
        <v>3.1670269825233714</v>
      </c>
      <c r="O42" s="45">
        <f t="shared" si="15"/>
        <v>13.994820410473789</v>
      </c>
      <c r="P42" s="35">
        <f t="shared" si="16"/>
        <v>7602077.766060329</v>
      </c>
      <c r="Q42" s="35">
        <f t="shared" si="17"/>
        <v>1720349.7224112626</v>
      </c>
      <c r="R42" s="40">
        <f t="shared" si="5"/>
        <v>1.2075482842071401E-2</v>
      </c>
      <c r="S42" s="41">
        <f t="shared" si="0"/>
        <v>13371756.481123066</v>
      </c>
      <c r="T42" s="41">
        <f t="shared" si="18"/>
        <v>12034580.833010759</v>
      </c>
      <c r="U42" s="22" t="s">
        <v>6</v>
      </c>
      <c r="V42" s="41">
        <f t="shared" si="9"/>
        <v>120345808.3301076</v>
      </c>
      <c r="W42" s="41">
        <f t="shared" si="10"/>
        <v>2005763.47216846</v>
      </c>
      <c r="X42" s="43">
        <f t="shared" si="3"/>
        <v>14.1</v>
      </c>
      <c r="Y42" s="45">
        <f t="shared" si="11"/>
        <v>28281264.957575284</v>
      </c>
      <c r="Z42" s="35">
        <f t="shared" si="19"/>
        <v>8929909.6956356857</v>
      </c>
      <c r="AA42" s="45">
        <f t="shared" si="20"/>
        <v>2020838.0049242685</v>
      </c>
    </row>
    <row r="43" spans="1:27" x14ac:dyDescent="0.25">
      <c r="A43" s="30">
        <v>2056</v>
      </c>
      <c r="B43" s="30">
        <v>40</v>
      </c>
      <c r="C43" s="30">
        <f t="shared" si="6"/>
        <v>35</v>
      </c>
      <c r="D43" s="40">
        <f t="shared" si="4"/>
        <v>2.2476225011400952E-2</v>
      </c>
      <c r="E43" s="41">
        <f t="shared" si="1"/>
        <v>20950742.701075256</v>
      </c>
      <c r="F43" s="41">
        <f t="shared" si="12"/>
        <v>10475371.350537628</v>
      </c>
      <c r="G43" s="22" t="s">
        <v>6</v>
      </c>
      <c r="H43" s="41">
        <f t="shared" si="13"/>
        <v>104753713.50537628</v>
      </c>
      <c r="I43" s="41">
        <f t="shared" si="7"/>
        <v>1745895.2250896047</v>
      </c>
      <c r="J43" s="43">
        <f t="shared" si="2"/>
        <v>14.1</v>
      </c>
      <c r="K43" s="45">
        <f t="shared" si="8"/>
        <v>24617122.673763428</v>
      </c>
      <c r="L43" s="46">
        <v>1.03</v>
      </c>
      <c r="M43" s="46">
        <v>1.07</v>
      </c>
      <c r="N43" s="45">
        <f t="shared" si="14"/>
        <v>3.262037791999072</v>
      </c>
      <c r="O43" s="45">
        <f t="shared" si="15"/>
        <v>14.974457839206954</v>
      </c>
      <c r="P43" s="35">
        <f t="shared" si="16"/>
        <v>7546547.3558101654</v>
      </c>
      <c r="Q43" s="35">
        <f t="shared" si="17"/>
        <v>1643940.8316546537</v>
      </c>
      <c r="R43" s="40">
        <f t="shared" si="5"/>
        <v>1.2075482842071401E-2</v>
      </c>
      <c r="S43" s="41">
        <f t="shared" si="0"/>
        <v>13533226.897079226</v>
      </c>
      <c r="T43" s="41">
        <f t="shared" si="18"/>
        <v>12179904.207371304</v>
      </c>
      <c r="U43" s="22" t="s">
        <v>6</v>
      </c>
      <c r="V43" s="41">
        <f t="shared" si="9"/>
        <v>121799042.07371303</v>
      </c>
      <c r="W43" s="41">
        <f t="shared" si="10"/>
        <v>2029984.0345618839</v>
      </c>
      <c r="X43" s="43">
        <f t="shared" si="3"/>
        <v>14.1</v>
      </c>
      <c r="Y43" s="45">
        <f t="shared" si="11"/>
        <v>28622774.887322564</v>
      </c>
      <c r="Z43" s="35">
        <f t="shared" si="19"/>
        <v>8774507.4436374605</v>
      </c>
      <c r="AA43" s="45">
        <f t="shared" si="20"/>
        <v>1911439.8126909698</v>
      </c>
    </row>
    <row r="44" spans="1:27" x14ac:dyDescent="0.25">
      <c r="A44" s="30">
        <v>2057</v>
      </c>
      <c r="B44" s="30">
        <v>41</v>
      </c>
      <c r="C44" s="30">
        <f t="shared" si="6"/>
        <v>36</v>
      </c>
      <c r="D44" s="40">
        <f t="shared" si="4"/>
        <v>2.2476225011400952E-2</v>
      </c>
      <c r="E44" s="41">
        <f t="shared" si="1"/>
        <v>21421636.308180589</v>
      </c>
      <c r="F44" s="41">
        <f t="shared" si="12"/>
        <v>10710818.154090295</v>
      </c>
      <c r="G44" s="22" t="s">
        <v>6</v>
      </c>
      <c r="H44" s="41">
        <f t="shared" si="13"/>
        <v>107108181.54090294</v>
      </c>
      <c r="I44" s="41">
        <f t="shared" si="7"/>
        <v>1785136.3590150489</v>
      </c>
      <c r="J44" s="43">
        <f t="shared" si="2"/>
        <v>14.1</v>
      </c>
      <c r="K44" s="45">
        <f t="shared" si="8"/>
        <v>25170422.662112191</v>
      </c>
      <c r="L44" s="46">
        <v>1.03</v>
      </c>
      <c r="M44" s="46">
        <v>1.07</v>
      </c>
      <c r="N44" s="45">
        <f t="shared" si="14"/>
        <v>3.3598989257590444</v>
      </c>
      <c r="O44" s="45">
        <f t="shared" si="15"/>
        <v>16.022669887951441</v>
      </c>
      <c r="P44" s="35">
        <f t="shared" si="16"/>
        <v>7491422.5749888802</v>
      </c>
      <c r="Q44" s="35">
        <f t="shared" si="17"/>
        <v>1570925.6221423859</v>
      </c>
      <c r="R44" s="40">
        <f t="shared" si="5"/>
        <v>1.2075482842071401E-2</v>
      </c>
      <c r="S44" s="41">
        <f t="shared" si="0"/>
        <v>13696647.146272765</v>
      </c>
      <c r="T44" s="41">
        <f t="shared" si="18"/>
        <v>12326982.431645488</v>
      </c>
      <c r="U44" s="22" t="s">
        <v>6</v>
      </c>
      <c r="V44" s="41">
        <f t="shared" si="9"/>
        <v>123269824.31645489</v>
      </c>
      <c r="W44" s="41">
        <f t="shared" si="10"/>
        <v>2054497.0719409147</v>
      </c>
      <c r="X44" s="43">
        <f t="shared" si="3"/>
        <v>14.1</v>
      </c>
      <c r="Y44" s="45">
        <f t="shared" si="11"/>
        <v>28968408.714366898</v>
      </c>
      <c r="Z44" s="35">
        <f t="shared" si="19"/>
        <v>8621809.5706026517</v>
      </c>
      <c r="AA44" s="45">
        <f t="shared" si="20"/>
        <v>1807963.8984605342</v>
      </c>
    </row>
    <row r="45" spans="1:27" x14ac:dyDescent="0.25">
      <c r="A45" s="30">
        <v>2058</v>
      </c>
      <c r="B45" s="30">
        <v>42</v>
      </c>
      <c r="C45" s="30">
        <f t="shared" si="6"/>
        <v>37</v>
      </c>
      <c r="D45" s="40">
        <f t="shared" si="4"/>
        <v>2.2476225011400952E-2</v>
      </c>
      <c r="E45" s="41">
        <f t="shared" si="1"/>
        <v>21903113.825955655</v>
      </c>
      <c r="F45" s="41">
        <f t="shared" si="12"/>
        <v>10951556.912977828</v>
      </c>
      <c r="G45" s="22" t="s">
        <v>6</v>
      </c>
      <c r="H45" s="41">
        <f t="shared" si="13"/>
        <v>109515569.12977828</v>
      </c>
      <c r="I45" s="41">
        <f t="shared" si="7"/>
        <v>1825259.4854963047</v>
      </c>
      <c r="J45" s="43">
        <f t="shared" si="2"/>
        <v>14.1</v>
      </c>
      <c r="K45" s="45">
        <f t="shared" si="8"/>
        <v>25736158.745497897</v>
      </c>
      <c r="L45" s="46">
        <v>1.03</v>
      </c>
      <c r="M45" s="46">
        <v>1.07</v>
      </c>
      <c r="N45" s="45">
        <f t="shared" si="14"/>
        <v>3.4606958935318159</v>
      </c>
      <c r="O45" s="45">
        <f t="shared" si="15"/>
        <v>17.144256780108041</v>
      </c>
      <c r="P45" s="35">
        <f t="shared" si="16"/>
        <v>7436700.4606211847</v>
      </c>
      <c r="Q45" s="35">
        <f t="shared" si="17"/>
        <v>1501153.3643942373</v>
      </c>
      <c r="R45" s="40">
        <f t="shared" si="5"/>
        <v>1.2075482842071401E-2</v>
      </c>
      <c r="S45" s="41">
        <f t="shared" si="0"/>
        <v>13862040.773881489</v>
      </c>
      <c r="T45" s="41">
        <f t="shared" si="18"/>
        <v>12475836.696493341</v>
      </c>
      <c r="U45" s="22" t="s">
        <v>6</v>
      </c>
      <c r="V45" s="41">
        <f t="shared" si="9"/>
        <v>124758366.96493341</v>
      </c>
      <c r="W45" s="41">
        <f t="shared" si="10"/>
        <v>2079306.1160822236</v>
      </c>
      <c r="X45" s="43">
        <f t="shared" si="3"/>
        <v>14.1</v>
      </c>
      <c r="Y45" s="45">
        <f t="shared" si="11"/>
        <v>29318216.236759353</v>
      </c>
      <c r="Z45" s="35">
        <f t="shared" si="19"/>
        <v>8471769.0137282256</v>
      </c>
      <c r="AA45" s="45">
        <f t="shared" si="20"/>
        <v>1710089.6593415695</v>
      </c>
    </row>
    <row r="46" spans="1:27" x14ac:dyDescent="0.25">
      <c r="A46" s="30">
        <v>2059</v>
      </c>
      <c r="B46" s="30">
        <v>43</v>
      </c>
      <c r="C46" s="30">
        <f t="shared" si="6"/>
        <v>38</v>
      </c>
      <c r="D46" s="40">
        <f t="shared" si="4"/>
        <v>2.2476225011400952E-2</v>
      </c>
      <c r="E46" s="41">
        <f t="shared" si="1"/>
        <v>22395413.140758164</v>
      </c>
      <c r="F46" s="41">
        <f t="shared" si="12"/>
        <v>11197706.570379082</v>
      </c>
      <c r="G46" s="22" t="s">
        <v>6</v>
      </c>
      <c r="H46" s="41">
        <f t="shared" si="13"/>
        <v>111977065.70379081</v>
      </c>
      <c r="I46" s="41">
        <f t="shared" si="7"/>
        <v>1866284.4283965135</v>
      </c>
      <c r="J46" s="43">
        <f t="shared" si="2"/>
        <v>14.1</v>
      </c>
      <c r="K46" s="45">
        <f t="shared" si="8"/>
        <v>26314610.44039084</v>
      </c>
      <c r="L46" s="46">
        <v>1.03</v>
      </c>
      <c r="M46" s="46">
        <v>1.07</v>
      </c>
      <c r="N46" s="45">
        <f t="shared" si="14"/>
        <v>3.5645167703377703</v>
      </c>
      <c r="O46" s="45">
        <f t="shared" si="15"/>
        <v>18.344354754715607</v>
      </c>
      <c r="P46" s="35">
        <f t="shared" si="16"/>
        <v>7382378.0713752378</v>
      </c>
      <c r="Q46" s="35">
        <f t="shared" si="17"/>
        <v>1434480.0235411059</v>
      </c>
      <c r="R46" s="40">
        <f t="shared" si="5"/>
        <v>1.2075482842071401E-2</v>
      </c>
      <c r="S46" s="41">
        <f t="shared" si="0"/>
        <v>14029431.609402591</v>
      </c>
      <c r="T46" s="41">
        <f t="shared" si="18"/>
        <v>12626488.448462332</v>
      </c>
      <c r="U46" s="22" t="s">
        <v>6</v>
      </c>
      <c r="V46" s="41">
        <f t="shared" si="9"/>
        <v>126264884.48462331</v>
      </c>
      <c r="W46" s="41">
        <f t="shared" si="10"/>
        <v>2104414.7414103886</v>
      </c>
      <c r="X46" s="43">
        <f t="shared" si="3"/>
        <v>14.1</v>
      </c>
      <c r="Y46" s="45">
        <f>W46*X46</f>
        <v>29672247.853886478</v>
      </c>
      <c r="Z46" s="35">
        <f t="shared" si="19"/>
        <v>8324339.5292189252</v>
      </c>
      <c r="AA46" s="45">
        <f t="shared" si="20"/>
        <v>1617513.8483003289</v>
      </c>
    </row>
    <row r="47" spans="1:27" x14ac:dyDescent="0.25">
      <c r="A47" s="30">
        <v>2060</v>
      </c>
      <c r="B47" s="30">
        <v>44</v>
      </c>
      <c r="C47" s="30">
        <f t="shared" si="6"/>
        <v>39</v>
      </c>
      <c r="D47" s="40">
        <f t="shared" si="4"/>
        <v>2.2476225011400952E-2</v>
      </c>
      <c r="E47" s="41">
        <f t="shared" si="1"/>
        <v>22898777.485733133</v>
      </c>
      <c r="F47" s="41">
        <f t="shared" si="12"/>
        <v>11449388.742866566</v>
      </c>
      <c r="G47" s="22" t="s">
        <v>6</v>
      </c>
      <c r="H47" s="41">
        <f t="shared" si="13"/>
        <v>114493887.42866567</v>
      </c>
      <c r="I47" s="41">
        <f t="shared" si="7"/>
        <v>1908231.4571444278</v>
      </c>
      <c r="J47" s="43">
        <f t="shared" si="2"/>
        <v>14.1</v>
      </c>
      <c r="K47" s="45">
        <f t="shared" si="8"/>
        <v>26906063.545736432</v>
      </c>
      <c r="L47" s="46">
        <v>1.03</v>
      </c>
      <c r="M47" s="46">
        <v>1.07</v>
      </c>
      <c r="N47" s="45">
        <f t="shared" si="14"/>
        <v>3.6714522734479029</v>
      </c>
      <c r="O47" s="45">
        <f t="shared" si="15"/>
        <v>19.628459587545695</v>
      </c>
      <c r="P47" s="35">
        <f t="shared" si="16"/>
        <v>7328452.4874045653</v>
      </c>
      <c r="Q47" s="35">
        <f t="shared" si="17"/>
        <v>1370767.9619855853</v>
      </c>
      <c r="R47" s="40">
        <f t="shared" si="5"/>
        <v>1.2075482842071401E-2</v>
      </c>
      <c r="S47" s="41">
        <f t="shared" si="0"/>
        <v>14198843.770085948</v>
      </c>
      <c r="T47" s="41">
        <f t="shared" si="18"/>
        <v>12778959.393077353</v>
      </c>
      <c r="U47" s="22" t="s">
        <v>6</v>
      </c>
      <c r="V47" s="41">
        <f t="shared" si="9"/>
        <v>127789593.93077353</v>
      </c>
      <c r="W47" s="41">
        <f t="shared" si="10"/>
        <v>2129826.5655128923</v>
      </c>
      <c r="X47" s="43">
        <f t="shared" si="3"/>
        <v>14.1</v>
      </c>
      <c r="Y47" s="45">
        <f t="shared" si="11"/>
        <v>30030554.57373178</v>
      </c>
      <c r="Z47" s="35">
        <f t="shared" si="19"/>
        <v>8179475.6780345514</v>
      </c>
      <c r="AA47" s="45">
        <f t="shared" si="20"/>
        <v>1529949.634600274</v>
      </c>
    </row>
    <row r="48" spans="1:27" x14ac:dyDescent="0.25">
      <c r="A48" s="30">
        <v>2061</v>
      </c>
      <c r="B48" s="30">
        <v>45</v>
      </c>
      <c r="C48" s="30">
        <f t="shared" si="6"/>
        <v>40</v>
      </c>
      <c r="D48" s="40">
        <f t="shared" si="4"/>
        <v>2.2476225011400952E-2</v>
      </c>
      <c r="E48" s="41">
        <f t="shared" si="1"/>
        <v>23413455.560988475</v>
      </c>
      <c r="F48" s="41">
        <f t="shared" si="12"/>
        <v>11706727.780494237</v>
      </c>
      <c r="G48" s="22" t="s">
        <v>6</v>
      </c>
      <c r="H48" s="41">
        <f t="shared" si="13"/>
        <v>117067277.80494237</v>
      </c>
      <c r="I48" s="41">
        <f t="shared" si="7"/>
        <v>1951121.2967490396</v>
      </c>
      <c r="J48" s="43">
        <f t="shared" si="2"/>
        <v>14.1</v>
      </c>
      <c r="K48" s="45">
        <f t="shared" si="8"/>
        <v>27510810.284161456</v>
      </c>
      <c r="L48" s="46">
        <v>1.03</v>
      </c>
      <c r="M48" s="46">
        <v>1.07</v>
      </c>
      <c r="N48" s="45">
        <f t="shared" si="14"/>
        <v>3.78159584165134</v>
      </c>
      <c r="O48" s="45">
        <f t="shared" si="15"/>
        <v>21.002451758673896</v>
      </c>
      <c r="P48" s="35">
        <f>K48/N48</f>
        <v>7274920.8101910986</v>
      </c>
      <c r="Q48" s="35">
        <f t="shared" si="17"/>
        <v>1309885.6552687781</v>
      </c>
      <c r="R48" s="40">
        <f t="shared" si="5"/>
        <v>1.2075482842071401E-2</v>
      </c>
      <c r="S48" s="41">
        <f t="shared" si="0"/>
        <v>14370301.664408874</v>
      </c>
      <c r="T48" s="41">
        <f t="shared" si="18"/>
        <v>12933271.497967986</v>
      </c>
      <c r="U48" s="22" t="s">
        <v>6</v>
      </c>
      <c r="V48" s="41">
        <f t="shared" si="9"/>
        <v>129332714.97967987</v>
      </c>
      <c r="W48" s="41">
        <f t="shared" si="10"/>
        <v>2155545.2496613311</v>
      </c>
      <c r="X48" s="43">
        <f t="shared" si="3"/>
        <v>14.1</v>
      </c>
      <c r="Y48" s="45">
        <f t="shared" si="11"/>
        <v>30393188.020224769</v>
      </c>
      <c r="Z48" s="35">
        <f t="shared" si="19"/>
        <v>8037132.8118852414</v>
      </c>
      <c r="AA48" s="45">
        <f t="shared" si="20"/>
        <v>1447125.7151047878</v>
      </c>
    </row>
    <row r="49" spans="1:27" x14ac:dyDescent="0.25">
      <c r="A49" s="30"/>
      <c r="B49" s="30"/>
      <c r="C49" s="30"/>
      <c r="D49" s="40"/>
      <c r="E49" s="41"/>
      <c r="F49" s="41"/>
      <c r="H49" s="41"/>
      <c r="I49" s="41"/>
      <c r="J49" s="43"/>
      <c r="K49" s="45"/>
      <c r="L49" s="46"/>
      <c r="M49" s="46"/>
      <c r="N49" s="45"/>
      <c r="O49" s="45"/>
      <c r="P49" s="35"/>
      <c r="Q49" s="35"/>
      <c r="R49" s="40"/>
      <c r="S49" s="41"/>
      <c r="T49" s="41"/>
      <c r="V49" s="41"/>
      <c r="W49" s="41"/>
      <c r="X49" s="43"/>
      <c r="Y49" s="45"/>
      <c r="Z49" s="35"/>
      <c r="AA49" s="45"/>
    </row>
    <row r="50" spans="1:27" x14ac:dyDescent="0.25">
      <c r="P50" s="38">
        <f>SUM(P30:P49)</f>
        <v>147770594.82470536</v>
      </c>
      <c r="Q50" s="38">
        <f>SUM(Q30:Q49)</f>
        <v>38630030.408997878</v>
      </c>
      <c r="Y50" s="36"/>
      <c r="Z50" s="38">
        <f>SUM(Z30:Z49)</f>
        <v>179671632.46567324</v>
      </c>
      <c r="AA50" s="38">
        <f>SUM(AA30:AA49)</f>
        <v>47510661.161593325</v>
      </c>
    </row>
    <row r="51" spans="1:27" x14ac:dyDescent="0.25">
      <c r="K51" s="36"/>
      <c r="L51" s="36"/>
      <c r="M51" s="36"/>
      <c r="N51" s="36"/>
      <c r="O51" s="36"/>
    </row>
    <row r="52" spans="1:27" x14ac:dyDescent="0.25">
      <c r="A52" s="48" t="s">
        <v>57</v>
      </c>
      <c r="B52" s="48"/>
    </row>
    <row r="53" spans="1:27" x14ac:dyDescent="0.25">
      <c r="A53" s="48" t="s">
        <v>59</v>
      </c>
      <c r="B53" s="48"/>
    </row>
  </sheetData>
  <mergeCells count="2">
    <mergeCell ref="R1:Z1"/>
    <mergeCell ref="D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55"/>
  <sheetViews>
    <sheetView workbookViewId="0">
      <selection activeCell="J13" sqref="J13"/>
    </sheetView>
  </sheetViews>
  <sheetFormatPr defaultRowHeight="13.2" x14ac:dyDescent="0.25"/>
  <cols>
    <col min="1" max="1" width="8.88671875" style="22"/>
    <col min="2" max="2" width="10.5546875" style="22" customWidth="1"/>
    <col min="3" max="3" width="8.88671875" style="22"/>
    <col min="4" max="4" width="9.88671875" style="22" customWidth="1"/>
    <col min="5" max="5" width="8.88671875" style="22"/>
    <col min="6" max="6" width="10.6640625" style="37" customWidth="1"/>
    <col min="7" max="7" width="8.88671875" style="22"/>
    <col min="8" max="8" width="11.44140625" style="22" customWidth="1"/>
    <col min="9" max="9" width="12.77734375" style="22" customWidth="1"/>
    <col min="10" max="11" width="12.21875" style="22" customWidth="1"/>
    <col min="12" max="12" width="9.6640625" style="22" customWidth="1"/>
    <col min="13" max="13" width="8.88671875" style="22"/>
    <col min="14" max="14" width="10.6640625" style="22" customWidth="1"/>
    <col min="15" max="15" width="10.109375" style="22" bestFit="1" customWidth="1"/>
    <col min="16" max="16" width="11.109375" style="22" bestFit="1" customWidth="1"/>
    <col min="17" max="17" width="11.109375" style="22" customWidth="1"/>
    <col min="18" max="18" width="11.109375" style="22" bestFit="1" customWidth="1"/>
    <col min="19" max="19" width="11.109375" style="22" customWidth="1"/>
    <col min="20" max="20" width="10.6640625" style="22" customWidth="1"/>
    <col min="21" max="21" width="8.88671875" style="22"/>
    <col min="22" max="22" width="11.44140625" style="22" customWidth="1"/>
    <col min="23" max="23" width="8.88671875" style="22"/>
    <col min="24" max="24" width="11.109375" style="22" bestFit="1" customWidth="1"/>
    <col min="25" max="25" width="11.109375" style="22" customWidth="1"/>
    <col min="26" max="26" width="11.109375" style="22" bestFit="1" customWidth="1"/>
    <col min="27" max="27" width="11.109375" style="22" customWidth="1"/>
    <col min="28" max="29" width="8.88671875" style="22"/>
    <col min="30" max="30" width="9.33203125" style="22" customWidth="1"/>
    <col min="31" max="31" width="8.88671875" style="22"/>
    <col min="32" max="35" width="10.109375" style="22" bestFit="1" customWidth="1"/>
    <col min="36" max="36" width="11.33203125" bestFit="1" customWidth="1"/>
  </cols>
  <sheetData>
    <row r="2" spans="1:36" s="57" customFormat="1" ht="66" x14ac:dyDescent="0.25">
      <c r="A2" s="70" t="s">
        <v>18</v>
      </c>
      <c r="B2" s="70" t="s">
        <v>68</v>
      </c>
      <c r="C2" s="70" t="s">
        <v>69</v>
      </c>
      <c r="D2" s="80" t="s">
        <v>72</v>
      </c>
      <c r="E2" s="49" t="s">
        <v>20</v>
      </c>
      <c r="F2" s="79" t="s">
        <v>74</v>
      </c>
      <c r="G2" s="50" t="s">
        <v>12</v>
      </c>
      <c r="H2" s="55" t="s">
        <v>85</v>
      </c>
      <c r="I2" s="55" t="s">
        <v>84</v>
      </c>
      <c r="J2" s="55" t="s">
        <v>82</v>
      </c>
      <c r="K2" s="55" t="s">
        <v>83</v>
      </c>
      <c r="L2" s="74" t="s">
        <v>71</v>
      </c>
      <c r="M2" s="52" t="s">
        <v>17</v>
      </c>
      <c r="N2" s="74" t="s">
        <v>74</v>
      </c>
      <c r="O2" s="53" t="s">
        <v>12</v>
      </c>
      <c r="P2" s="56" t="s">
        <v>85</v>
      </c>
      <c r="Q2" s="53" t="s">
        <v>84</v>
      </c>
      <c r="R2" s="56" t="s">
        <v>82</v>
      </c>
      <c r="S2" s="53" t="s">
        <v>83</v>
      </c>
      <c r="T2" s="80" t="s">
        <v>70</v>
      </c>
      <c r="U2" s="49" t="s">
        <v>20</v>
      </c>
      <c r="V2" s="80" t="s">
        <v>75</v>
      </c>
      <c r="W2" s="50" t="s">
        <v>12</v>
      </c>
      <c r="X2" s="50" t="s">
        <v>85</v>
      </c>
      <c r="Y2" s="50" t="s">
        <v>84</v>
      </c>
      <c r="Z2" s="50" t="s">
        <v>82</v>
      </c>
      <c r="AA2" s="50" t="s">
        <v>83</v>
      </c>
      <c r="AB2" s="74" t="s">
        <v>73</v>
      </c>
      <c r="AC2" s="52" t="s">
        <v>20</v>
      </c>
      <c r="AD2" s="74" t="s">
        <v>74</v>
      </c>
      <c r="AE2" s="53" t="s">
        <v>12</v>
      </c>
      <c r="AF2" s="53" t="s">
        <v>85</v>
      </c>
      <c r="AG2" s="53" t="s">
        <v>84</v>
      </c>
      <c r="AH2" s="53" t="s">
        <v>82</v>
      </c>
      <c r="AI2" s="53" t="s">
        <v>83</v>
      </c>
    </row>
    <row r="3" spans="1:36" x14ac:dyDescent="0.25">
      <c r="A3" s="29">
        <v>2016</v>
      </c>
      <c r="B3" s="30">
        <v>0</v>
      </c>
      <c r="C3" s="29"/>
      <c r="D3" s="32">
        <v>2.5</v>
      </c>
      <c r="E3" s="32"/>
      <c r="F3" s="33">
        <v>28800</v>
      </c>
      <c r="G3" s="34">
        <f t="shared" ref="G3:G48" si="0">D3*F3</f>
        <v>72000</v>
      </c>
      <c r="H3" s="34"/>
      <c r="I3" s="34"/>
      <c r="J3" s="34"/>
      <c r="K3" s="34"/>
      <c r="L3" s="32">
        <v>1.6</v>
      </c>
      <c r="M3" s="32"/>
      <c r="N3" s="51">
        <v>451200</v>
      </c>
      <c r="O3" s="34">
        <f t="shared" ref="O3:O48" si="1">N3*L3</f>
        <v>721920</v>
      </c>
      <c r="P3" s="34"/>
      <c r="Q3" s="34"/>
      <c r="R3" s="34"/>
      <c r="S3" s="34"/>
      <c r="T3" s="32">
        <v>0.6</v>
      </c>
      <c r="U3" s="32"/>
      <c r="V3" s="51">
        <v>1008000</v>
      </c>
      <c r="W3" s="34">
        <f t="shared" ref="W3:W48" si="2">V3*T3</f>
        <v>604800</v>
      </c>
      <c r="X3" s="34"/>
      <c r="Y3" s="34"/>
      <c r="Z3" s="34"/>
      <c r="AA3" s="34"/>
      <c r="AB3" s="32">
        <v>20.3</v>
      </c>
      <c r="AC3" s="32"/>
      <c r="AD3" s="54">
        <v>4252</v>
      </c>
      <c r="AE3" s="35">
        <f t="shared" ref="AE3:AE48" si="3">AD3*AB3</f>
        <v>86315.6</v>
      </c>
      <c r="AF3" s="35"/>
      <c r="AH3" s="35"/>
    </row>
    <row r="4" spans="1:36" x14ac:dyDescent="0.25">
      <c r="A4" s="29">
        <v>2017</v>
      </c>
      <c r="B4" s="30">
        <v>1</v>
      </c>
      <c r="C4" s="29"/>
      <c r="D4" s="32">
        <v>2.5</v>
      </c>
      <c r="E4" s="32"/>
      <c r="F4" s="33">
        <f>F3</f>
        <v>28800</v>
      </c>
      <c r="G4" s="34">
        <f t="shared" si="0"/>
        <v>72000</v>
      </c>
      <c r="H4" s="34"/>
      <c r="I4" s="34"/>
      <c r="J4" s="34"/>
      <c r="K4" s="34"/>
      <c r="L4" s="32">
        <v>1.6</v>
      </c>
      <c r="M4" s="32"/>
      <c r="N4" s="51">
        <f>N3</f>
        <v>451200</v>
      </c>
      <c r="O4" s="34">
        <f t="shared" si="1"/>
        <v>721920</v>
      </c>
      <c r="P4" s="34"/>
      <c r="Q4" s="34"/>
      <c r="R4" s="34"/>
      <c r="S4" s="34"/>
      <c r="T4" s="32">
        <v>0.6</v>
      </c>
      <c r="U4" s="32"/>
      <c r="V4" s="51">
        <f>V3</f>
        <v>1008000</v>
      </c>
      <c r="W4" s="34">
        <f t="shared" si="2"/>
        <v>604800</v>
      </c>
      <c r="X4" s="34"/>
      <c r="Y4" s="34"/>
      <c r="Z4" s="34"/>
      <c r="AA4" s="34"/>
      <c r="AB4" s="32">
        <v>20.3</v>
      </c>
      <c r="AC4" s="32"/>
      <c r="AD4" s="54">
        <f>AD3</f>
        <v>4252</v>
      </c>
      <c r="AE4" s="35">
        <f t="shared" si="3"/>
        <v>86315.6</v>
      </c>
      <c r="AF4" s="35"/>
      <c r="AH4" s="35"/>
    </row>
    <row r="5" spans="1:36" x14ac:dyDescent="0.25">
      <c r="A5" s="29">
        <v>2018</v>
      </c>
      <c r="B5" s="30">
        <v>2</v>
      </c>
      <c r="C5" s="29"/>
      <c r="D5" s="32">
        <v>2.5</v>
      </c>
      <c r="E5" s="32"/>
      <c r="F5" s="33">
        <f t="shared" ref="F5:F48" si="4">F4</f>
        <v>28800</v>
      </c>
      <c r="G5" s="34">
        <f t="shared" si="0"/>
        <v>72000</v>
      </c>
      <c r="H5" s="34"/>
      <c r="I5" s="34"/>
      <c r="J5" s="34"/>
      <c r="K5" s="34"/>
      <c r="L5" s="32">
        <v>1.6</v>
      </c>
      <c r="M5" s="32"/>
      <c r="N5" s="51">
        <f t="shared" ref="N5:N48" si="5">N4</f>
        <v>451200</v>
      </c>
      <c r="O5" s="34">
        <f t="shared" si="1"/>
        <v>721920</v>
      </c>
      <c r="P5" s="34"/>
      <c r="Q5" s="34"/>
      <c r="R5" s="34"/>
      <c r="S5" s="34"/>
      <c r="T5" s="32">
        <v>0.6</v>
      </c>
      <c r="U5" s="32"/>
      <c r="V5" s="51">
        <f t="shared" ref="V5:V48" si="6">V4</f>
        <v>1008000</v>
      </c>
      <c r="W5" s="34">
        <f t="shared" si="2"/>
        <v>604800</v>
      </c>
      <c r="X5" s="34"/>
      <c r="Y5" s="34"/>
      <c r="Z5" s="34"/>
      <c r="AA5" s="34"/>
      <c r="AB5" s="32">
        <v>20.3</v>
      </c>
      <c r="AC5" s="32"/>
      <c r="AD5" s="54">
        <f t="shared" ref="AD5:AD48" si="7">AD4</f>
        <v>4252</v>
      </c>
      <c r="AE5" s="35">
        <f t="shared" si="3"/>
        <v>86315.6</v>
      </c>
      <c r="AF5" s="35"/>
      <c r="AH5" s="35"/>
      <c r="AJ5" s="3"/>
    </row>
    <row r="6" spans="1:36" x14ac:dyDescent="0.25">
      <c r="A6" s="29">
        <v>2019</v>
      </c>
      <c r="B6" s="30">
        <v>3</v>
      </c>
      <c r="C6" s="29"/>
      <c r="D6" s="32">
        <v>2.5</v>
      </c>
      <c r="E6" s="32"/>
      <c r="F6" s="33">
        <f t="shared" si="4"/>
        <v>28800</v>
      </c>
      <c r="G6" s="34">
        <f t="shared" si="0"/>
        <v>72000</v>
      </c>
      <c r="H6" s="34"/>
      <c r="I6" s="34"/>
      <c r="J6" s="34"/>
      <c r="K6" s="34"/>
      <c r="L6" s="32">
        <v>1.6</v>
      </c>
      <c r="M6" s="32"/>
      <c r="N6" s="51">
        <f t="shared" si="5"/>
        <v>451200</v>
      </c>
      <c r="O6" s="34">
        <f t="shared" si="1"/>
        <v>721920</v>
      </c>
      <c r="P6" s="34"/>
      <c r="Q6" s="34"/>
      <c r="R6" s="34"/>
      <c r="S6" s="34"/>
      <c r="T6" s="32">
        <v>0.6</v>
      </c>
      <c r="U6" s="32"/>
      <c r="V6" s="51">
        <f t="shared" si="6"/>
        <v>1008000</v>
      </c>
      <c r="W6" s="34">
        <f t="shared" si="2"/>
        <v>604800</v>
      </c>
      <c r="X6" s="34"/>
      <c r="Y6" s="34"/>
      <c r="Z6" s="34"/>
      <c r="AA6" s="34"/>
      <c r="AB6" s="32">
        <v>20.3</v>
      </c>
      <c r="AC6" s="32"/>
      <c r="AD6" s="54">
        <f t="shared" si="7"/>
        <v>4252</v>
      </c>
      <c r="AE6" s="35">
        <f t="shared" si="3"/>
        <v>86315.6</v>
      </c>
      <c r="AF6" s="35"/>
      <c r="AH6" s="35"/>
    </row>
    <row r="7" spans="1:36" x14ac:dyDescent="0.25">
      <c r="A7" s="29">
        <v>2020</v>
      </c>
      <c r="B7" s="30">
        <v>4</v>
      </c>
      <c r="C7" s="29"/>
      <c r="D7" s="32">
        <v>2.5</v>
      </c>
      <c r="E7" s="32"/>
      <c r="F7" s="33">
        <f t="shared" si="4"/>
        <v>28800</v>
      </c>
      <c r="G7" s="34">
        <f t="shared" si="0"/>
        <v>72000</v>
      </c>
      <c r="H7" s="34"/>
      <c r="I7" s="34"/>
      <c r="J7" s="34"/>
      <c r="K7" s="34"/>
      <c r="L7" s="32">
        <v>1.6</v>
      </c>
      <c r="M7" s="32"/>
      <c r="N7" s="51">
        <f t="shared" si="5"/>
        <v>451200</v>
      </c>
      <c r="O7" s="34">
        <f t="shared" si="1"/>
        <v>721920</v>
      </c>
      <c r="P7" s="34"/>
      <c r="Q7" s="34"/>
      <c r="R7" s="34"/>
      <c r="S7" s="34"/>
      <c r="T7" s="32">
        <v>0.6</v>
      </c>
      <c r="U7" s="32"/>
      <c r="V7" s="51">
        <f t="shared" si="6"/>
        <v>1008000</v>
      </c>
      <c r="W7" s="34">
        <f t="shared" si="2"/>
        <v>604800</v>
      </c>
      <c r="X7" s="34"/>
      <c r="Y7" s="34"/>
      <c r="Z7" s="34"/>
      <c r="AA7" s="34"/>
      <c r="AB7" s="32">
        <v>20.3</v>
      </c>
      <c r="AC7" s="32"/>
      <c r="AD7" s="54">
        <f t="shared" si="7"/>
        <v>4252</v>
      </c>
      <c r="AE7" s="35">
        <f t="shared" si="3"/>
        <v>86315.6</v>
      </c>
      <c r="AF7" s="35"/>
      <c r="AH7" s="35"/>
    </row>
    <row r="8" spans="1:36" x14ac:dyDescent="0.25">
      <c r="A8" s="30">
        <v>2021</v>
      </c>
      <c r="B8" s="30">
        <v>5</v>
      </c>
      <c r="C8" s="30">
        <v>0</v>
      </c>
      <c r="D8" s="22">
        <v>2.25</v>
      </c>
      <c r="E8" s="22">
        <v>0.25</v>
      </c>
      <c r="F8" s="33">
        <f t="shared" si="4"/>
        <v>28800</v>
      </c>
      <c r="G8" s="34">
        <f t="shared" si="0"/>
        <v>64800</v>
      </c>
      <c r="H8" s="35">
        <f>G8/(1.03^$B8)</f>
        <v>55897.049228093834</v>
      </c>
      <c r="I8" s="35">
        <f>(F8*E8)/(1.03^$B8)</f>
        <v>6210.7832475659816</v>
      </c>
      <c r="J8" s="35">
        <f>G8/(1.07^$B8)</f>
        <v>46201.50443054171</v>
      </c>
      <c r="K8" s="35">
        <f>(F8*E8)/(1.07^$B8)</f>
        <v>5133.5004922824119</v>
      </c>
      <c r="L8" s="22">
        <v>1.45</v>
      </c>
      <c r="M8" s="22">
        <v>0.15</v>
      </c>
      <c r="N8" s="51">
        <f t="shared" si="5"/>
        <v>451200</v>
      </c>
      <c r="O8" s="34">
        <f t="shared" si="1"/>
        <v>654240</v>
      </c>
      <c r="P8" s="35">
        <f>O8/(1.03^$B8)</f>
        <v>564353.17109549558</v>
      </c>
      <c r="Q8" s="35">
        <f>(N8*M8)/(1.03^$B8)</f>
        <v>58381.362527120225</v>
      </c>
      <c r="R8" s="35">
        <f>O8/(1.07^$B8)</f>
        <v>466464.07806539518</v>
      </c>
      <c r="S8" s="35">
        <f>(N8*M8)/(1.07^$B8)</f>
        <v>48254.904627454671</v>
      </c>
      <c r="T8" s="22">
        <v>0.2</v>
      </c>
      <c r="U8" s="22">
        <v>0.4</v>
      </c>
      <c r="V8" s="51">
        <f t="shared" si="6"/>
        <v>1008000</v>
      </c>
      <c r="W8" s="34">
        <f t="shared" si="2"/>
        <v>201600</v>
      </c>
      <c r="X8" s="35">
        <f>W8/(1.03^$B8)</f>
        <v>173901.93093184748</v>
      </c>
      <c r="Y8" s="35">
        <f>(V8*U8)/(1.03^$B8)</f>
        <v>347803.86186369497</v>
      </c>
      <c r="Z8" s="35">
        <f>W8/(1.07^$B8)</f>
        <v>143738.01378390755</v>
      </c>
      <c r="AA8" s="35">
        <f>(V8*U8)/(1.07^$B8)</f>
        <v>287476.02756781509</v>
      </c>
      <c r="AB8" s="22">
        <v>15</v>
      </c>
      <c r="AC8" s="22">
        <v>5.3</v>
      </c>
      <c r="AD8" s="54">
        <f t="shared" si="7"/>
        <v>4252</v>
      </c>
      <c r="AE8" s="35">
        <f t="shared" si="3"/>
        <v>63780</v>
      </c>
      <c r="AF8" s="35">
        <f>AE8/(1.03^$B8)</f>
        <v>55017.188268021986</v>
      </c>
      <c r="AG8" s="35">
        <f>(AD8*AC8)/(1.03^$B8)</f>
        <v>19439.406521367768</v>
      </c>
      <c r="AH8" s="35">
        <f>AE8/(1.07^$B8)</f>
        <v>45474.258527468366</v>
      </c>
      <c r="AI8" s="35">
        <f>(AD8*AC8)/(1.07^$B8)</f>
        <v>16067.571346372155</v>
      </c>
    </row>
    <row r="9" spans="1:36" x14ac:dyDescent="0.25">
      <c r="A9" s="30">
        <v>2022</v>
      </c>
      <c r="B9" s="30">
        <v>6</v>
      </c>
      <c r="C9" s="30">
        <v>1</v>
      </c>
      <c r="D9" s="22">
        <v>2.25</v>
      </c>
      <c r="E9" s="22">
        <v>0.25</v>
      </c>
      <c r="F9" s="33">
        <f t="shared" si="4"/>
        <v>28800</v>
      </c>
      <c r="G9" s="34">
        <f t="shared" si="0"/>
        <v>64800</v>
      </c>
      <c r="H9" s="35">
        <f t="shared" ref="H9:H48" si="8">G9/(1.03^$B9)</f>
        <v>54268.979833100806</v>
      </c>
      <c r="I9" s="35">
        <f t="shared" ref="I9:I48" si="9">(F9*E9)/(1.03^$B9)</f>
        <v>6029.8866481223122</v>
      </c>
      <c r="J9" s="35">
        <f t="shared" ref="J9:J48" si="10">G9/(1.07^$B9)</f>
        <v>43178.976103310015</v>
      </c>
      <c r="K9" s="35">
        <f t="shared" ref="K9:K48" si="11">(F9*E9)/(1.07^$B9)</f>
        <v>4797.6640114788906</v>
      </c>
      <c r="L9" s="22">
        <v>1.45</v>
      </c>
      <c r="M9" s="22">
        <v>0.15</v>
      </c>
      <c r="N9" s="51">
        <f t="shared" si="5"/>
        <v>451200</v>
      </c>
      <c r="O9" s="34">
        <f t="shared" si="1"/>
        <v>654240</v>
      </c>
      <c r="P9" s="35">
        <f t="shared" ref="P9:P48" si="12">O9/(1.03^$B9)</f>
        <v>547915.70009271405</v>
      </c>
      <c r="Q9" s="35">
        <f t="shared" ref="Q9:Q48" si="13">(N9*M9)/(1.03^$B9)</f>
        <v>56680.934492349734</v>
      </c>
      <c r="R9" s="35">
        <f t="shared" ref="R9:R48" si="14">O9/(1.07^$B9)</f>
        <v>435947.73650971515</v>
      </c>
      <c r="S9" s="35">
        <f t="shared" ref="S9:S48" si="15">(N9*M9)/(1.07^$B9)</f>
        <v>45098.041707901568</v>
      </c>
      <c r="T9" s="22">
        <v>0.2</v>
      </c>
      <c r="U9" s="22">
        <v>0.4</v>
      </c>
      <c r="V9" s="51">
        <f t="shared" si="6"/>
        <v>1008000</v>
      </c>
      <c r="W9" s="34">
        <f t="shared" si="2"/>
        <v>201600</v>
      </c>
      <c r="X9" s="35">
        <f t="shared" ref="X9:X48" si="16">W9/(1.03^$B9)</f>
        <v>168836.82614742473</v>
      </c>
      <c r="Y9" s="35">
        <f t="shared" ref="Y9:Y48" si="17">(V9*U9)/(1.03^$B9)</f>
        <v>337673.65229484945</v>
      </c>
      <c r="Z9" s="35">
        <f t="shared" ref="Z9:Z48" si="18">W9/(1.07^$B9)</f>
        <v>134334.59232140891</v>
      </c>
      <c r="AA9" s="35">
        <f t="shared" ref="AA9:AA48" si="19">(V9*U9)/(1.07^$B9)</f>
        <v>268669.18464281783</v>
      </c>
      <c r="AB9" s="22">
        <v>15</v>
      </c>
      <c r="AC9" s="22">
        <v>5.3</v>
      </c>
      <c r="AD9" s="54">
        <f t="shared" si="7"/>
        <v>4252</v>
      </c>
      <c r="AE9" s="35">
        <f t="shared" si="3"/>
        <v>63780</v>
      </c>
      <c r="AF9" s="35">
        <f t="shared" ref="AF9:AF48" si="20">AE9/(1.03^$B9)</f>
        <v>53414.745891283477</v>
      </c>
      <c r="AG9" s="35">
        <f t="shared" ref="AG9:AG48" si="21">(AD9*AC9)/(1.03^$B9)</f>
        <v>18873.21021492016</v>
      </c>
      <c r="AH9" s="35">
        <f t="shared" ref="AH9:AH48" si="22">AE9/(1.07^$B9)</f>
        <v>42499.307035017169</v>
      </c>
      <c r="AI9" s="35">
        <f t="shared" ref="AI9:AI48" si="23">(AD9*AC9)/(1.07^$B9)</f>
        <v>15016.421819039399</v>
      </c>
    </row>
    <row r="10" spans="1:36" x14ac:dyDescent="0.25">
      <c r="A10" s="30">
        <v>2023</v>
      </c>
      <c r="B10" s="30">
        <v>7</v>
      </c>
      <c r="C10" s="30">
        <f t="shared" ref="C10:C48" si="24">C9+1</f>
        <v>2</v>
      </c>
      <c r="D10" s="22">
        <v>2.25</v>
      </c>
      <c r="E10" s="22">
        <v>0.25</v>
      </c>
      <c r="F10" s="33">
        <f t="shared" si="4"/>
        <v>28800</v>
      </c>
      <c r="G10" s="34">
        <f t="shared" si="0"/>
        <v>64800</v>
      </c>
      <c r="H10" s="35">
        <f t="shared" si="8"/>
        <v>52688.329935049325</v>
      </c>
      <c r="I10" s="35">
        <f t="shared" si="9"/>
        <v>5854.2588816721473</v>
      </c>
      <c r="J10" s="35">
        <f t="shared" si="10"/>
        <v>40354.183274121504</v>
      </c>
      <c r="K10" s="35">
        <f t="shared" si="11"/>
        <v>4483.7981415690556</v>
      </c>
      <c r="L10" s="22">
        <v>1.45</v>
      </c>
      <c r="M10" s="22">
        <v>0.15</v>
      </c>
      <c r="N10" s="51">
        <f t="shared" si="5"/>
        <v>451200</v>
      </c>
      <c r="O10" s="34">
        <f t="shared" si="1"/>
        <v>654240</v>
      </c>
      <c r="P10" s="35">
        <f t="shared" si="12"/>
        <v>531956.99038127577</v>
      </c>
      <c r="Q10" s="35">
        <f t="shared" si="13"/>
        <v>55030.033487718181</v>
      </c>
      <c r="R10" s="35">
        <f t="shared" si="14"/>
        <v>407427.79113057489</v>
      </c>
      <c r="S10" s="35">
        <f t="shared" si="15"/>
        <v>42147.702530749128</v>
      </c>
      <c r="T10" s="22">
        <v>0.2</v>
      </c>
      <c r="U10" s="22">
        <v>0.4</v>
      </c>
      <c r="V10" s="51">
        <f t="shared" si="6"/>
        <v>1008000</v>
      </c>
      <c r="W10" s="34">
        <f t="shared" si="2"/>
        <v>201600</v>
      </c>
      <c r="X10" s="35">
        <f t="shared" si="16"/>
        <v>163919.24868682012</v>
      </c>
      <c r="Y10" s="35">
        <f t="shared" si="17"/>
        <v>327838.49737364025</v>
      </c>
      <c r="Z10" s="35">
        <f t="shared" si="18"/>
        <v>125546.34796393357</v>
      </c>
      <c r="AA10" s="35">
        <f t="shared" si="19"/>
        <v>251092.69592786714</v>
      </c>
      <c r="AB10" s="22">
        <v>15</v>
      </c>
      <c r="AC10" s="22">
        <v>5.3</v>
      </c>
      <c r="AD10" s="54">
        <f t="shared" si="7"/>
        <v>4252</v>
      </c>
      <c r="AE10" s="35">
        <f t="shared" si="3"/>
        <v>63780</v>
      </c>
      <c r="AF10" s="35">
        <f t="shared" si="20"/>
        <v>51858.976593479099</v>
      </c>
      <c r="AG10" s="35">
        <f t="shared" si="21"/>
        <v>18323.505063029283</v>
      </c>
      <c r="AH10" s="35">
        <f t="shared" si="22"/>
        <v>39718.97853739922</v>
      </c>
      <c r="AI10" s="35">
        <f t="shared" si="23"/>
        <v>14034.039083214391</v>
      </c>
    </row>
    <row r="11" spans="1:36" x14ac:dyDescent="0.25">
      <c r="A11" s="30">
        <v>2024</v>
      </c>
      <c r="B11" s="30">
        <v>8</v>
      </c>
      <c r="C11" s="30">
        <f t="shared" si="24"/>
        <v>3</v>
      </c>
      <c r="D11" s="22">
        <v>2.25</v>
      </c>
      <c r="E11" s="22">
        <v>0.25</v>
      </c>
      <c r="F11" s="33">
        <f t="shared" si="4"/>
        <v>28800</v>
      </c>
      <c r="G11" s="34">
        <f t="shared" si="0"/>
        <v>64800</v>
      </c>
      <c r="H11" s="35">
        <f t="shared" si="8"/>
        <v>51153.718383543041</v>
      </c>
      <c r="I11" s="35">
        <f t="shared" si="9"/>
        <v>5683.746487060338</v>
      </c>
      <c r="J11" s="35">
        <f t="shared" si="10"/>
        <v>37714.189975814494</v>
      </c>
      <c r="K11" s="35">
        <f t="shared" si="11"/>
        <v>4190.465552868277</v>
      </c>
      <c r="L11" s="22">
        <v>1.45</v>
      </c>
      <c r="M11" s="22">
        <v>0.15</v>
      </c>
      <c r="N11" s="51">
        <f t="shared" si="5"/>
        <v>451200</v>
      </c>
      <c r="O11" s="34">
        <f t="shared" si="1"/>
        <v>654240</v>
      </c>
      <c r="P11" s="35">
        <f t="shared" si="12"/>
        <v>516463.09745754936</v>
      </c>
      <c r="Q11" s="35">
        <f t="shared" si="13"/>
        <v>53427.216978367171</v>
      </c>
      <c r="R11" s="35">
        <f t="shared" si="14"/>
        <v>380773.63657063077</v>
      </c>
      <c r="S11" s="35">
        <f t="shared" si="15"/>
        <v>39390.376196961799</v>
      </c>
      <c r="T11" s="22">
        <v>0.2</v>
      </c>
      <c r="U11" s="22">
        <v>0.4</v>
      </c>
      <c r="V11" s="51">
        <f t="shared" si="6"/>
        <v>1008000</v>
      </c>
      <c r="W11" s="34">
        <f t="shared" si="2"/>
        <v>201600</v>
      </c>
      <c r="X11" s="35">
        <f t="shared" si="16"/>
        <v>159144.90163768944</v>
      </c>
      <c r="Y11" s="35">
        <f t="shared" si="17"/>
        <v>318289.80327537889</v>
      </c>
      <c r="Z11" s="35">
        <f t="shared" si="18"/>
        <v>117333.03548031175</v>
      </c>
      <c r="AA11" s="35">
        <f t="shared" si="19"/>
        <v>234666.0709606235</v>
      </c>
      <c r="AB11" s="22">
        <v>15</v>
      </c>
      <c r="AC11" s="22">
        <v>5.3</v>
      </c>
      <c r="AD11" s="54">
        <f t="shared" si="7"/>
        <v>4252</v>
      </c>
      <c r="AE11" s="35">
        <f t="shared" si="3"/>
        <v>63780</v>
      </c>
      <c r="AF11" s="35">
        <f t="shared" si="20"/>
        <v>50348.520964542826</v>
      </c>
      <c r="AG11" s="35">
        <f t="shared" si="21"/>
        <v>17789.810740805129</v>
      </c>
      <c r="AH11" s="35">
        <f t="shared" si="22"/>
        <v>37120.540689158152</v>
      </c>
      <c r="AI11" s="35">
        <f t="shared" si="23"/>
        <v>13115.924376835879</v>
      </c>
    </row>
    <row r="12" spans="1:36" x14ac:dyDescent="0.25">
      <c r="A12" s="30">
        <v>2025</v>
      </c>
      <c r="B12" s="30">
        <v>9</v>
      </c>
      <c r="C12" s="30">
        <f t="shared" si="24"/>
        <v>4</v>
      </c>
      <c r="D12" s="22">
        <v>2.25</v>
      </c>
      <c r="E12" s="22">
        <v>0.25</v>
      </c>
      <c r="F12" s="33">
        <f t="shared" si="4"/>
        <v>28800</v>
      </c>
      <c r="G12" s="34">
        <f t="shared" si="0"/>
        <v>64800</v>
      </c>
      <c r="H12" s="35">
        <f t="shared" si="8"/>
        <v>49663.804255867028</v>
      </c>
      <c r="I12" s="35">
        <f t="shared" si="9"/>
        <v>5518.200472874114</v>
      </c>
      <c r="J12" s="35">
        <f t="shared" si="10"/>
        <v>35246.906519452794</v>
      </c>
      <c r="K12" s="35">
        <f t="shared" si="11"/>
        <v>3916.3229466058656</v>
      </c>
      <c r="L12" s="22">
        <v>1.45</v>
      </c>
      <c r="M12" s="22">
        <v>0.15</v>
      </c>
      <c r="N12" s="51">
        <f t="shared" si="5"/>
        <v>451200</v>
      </c>
      <c r="O12" s="34">
        <f t="shared" si="1"/>
        <v>654240</v>
      </c>
      <c r="P12" s="35">
        <f t="shared" si="12"/>
        <v>501420.48296849447</v>
      </c>
      <c r="Q12" s="35">
        <f t="shared" si="13"/>
        <v>51871.08444501667</v>
      </c>
      <c r="R12" s="35">
        <f t="shared" si="14"/>
        <v>355863.21174825297</v>
      </c>
      <c r="S12" s="35">
        <f t="shared" si="15"/>
        <v>36813.435698095134</v>
      </c>
      <c r="T12" s="22">
        <v>0.2</v>
      </c>
      <c r="U12" s="22">
        <v>0.4</v>
      </c>
      <c r="V12" s="51">
        <f t="shared" si="6"/>
        <v>1008000</v>
      </c>
      <c r="W12" s="34">
        <f t="shared" si="2"/>
        <v>201600</v>
      </c>
      <c r="X12" s="35">
        <f t="shared" si="16"/>
        <v>154509.61324047518</v>
      </c>
      <c r="Y12" s="35">
        <f t="shared" si="17"/>
        <v>309019.22648095037</v>
      </c>
      <c r="Z12" s="35">
        <f t="shared" si="18"/>
        <v>109657.04250496424</v>
      </c>
      <c r="AA12" s="35">
        <f t="shared" si="19"/>
        <v>219314.08500992847</v>
      </c>
      <c r="AB12" s="22">
        <v>15</v>
      </c>
      <c r="AC12" s="22">
        <v>5.3</v>
      </c>
      <c r="AD12" s="54">
        <f t="shared" si="7"/>
        <v>4252</v>
      </c>
      <c r="AE12" s="35">
        <f t="shared" si="3"/>
        <v>63780</v>
      </c>
      <c r="AF12" s="35">
        <f t="shared" si="20"/>
        <v>48882.059188876527</v>
      </c>
      <c r="AG12" s="35">
        <f t="shared" si="21"/>
        <v>17271.660913403037</v>
      </c>
      <c r="AH12" s="35">
        <f t="shared" si="22"/>
        <v>34692.094102016963</v>
      </c>
      <c r="AI12" s="35">
        <f t="shared" si="23"/>
        <v>12257.873249379325</v>
      </c>
    </row>
    <row r="13" spans="1:36" x14ac:dyDescent="0.25">
      <c r="A13" s="30">
        <v>2026</v>
      </c>
      <c r="B13" s="30">
        <v>10</v>
      </c>
      <c r="C13" s="30">
        <f t="shared" si="24"/>
        <v>5</v>
      </c>
      <c r="D13" s="22">
        <v>2.25</v>
      </c>
      <c r="E13" s="22">
        <v>0.25</v>
      </c>
      <c r="F13" s="33">
        <f t="shared" si="4"/>
        <v>28800</v>
      </c>
      <c r="G13" s="34">
        <f t="shared" si="0"/>
        <v>64800</v>
      </c>
      <c r="H13" s="35">
        <f t="shared" si="8"/>
        <v>48217.28568530779</v>
      </c>
      <c r="I13" s="35">
        <f t="shared" si="9"/>
        <v>5357.4761872564213</v>
      </c>
      <c r="J13" s="35">
        <f t="shared" si="10"/>
        <v>32941.03413032971</v>
      </c>
      <c r="K13" s="35">
        <f t="shared" si="11"/>
        <v>3660.114903369968</v>
      </c>
      <c r="L13" s="22">
        <v>1.45</v>
      </c>
      <c r="M13" s="22">
        <v>0.15</v>
      </c>
      <c r="N13" s="51">
        <f t="shared" si="5"/>
        <v>451200</v>
      </c>
      <c r="O13" s="34">
        <f t="shared" si="1"/>
        <v>654240</v>
      </c>
      <c r="P13" s="35">
        <f t="shared" si="12"/>
        <v>486816.00288203347</v>
      </c>
      <c r="Q13" s="35">
        <f t="shared" si="13"/>
        <v>50360.276160210364</v>
      </c>
      <c r="R13" s="35">
        <f t="shared" si="14"/>
        <v>332582.44088621775</v>
      </c>
      <c r="S13" s="35">
        <f t="shared" si="15"/>
        <v>34405.080091677701</v>
      </c>
      <c r="T13" s="22">
        <v>0.2</v>
      </c>
      <c r="U13" s="22">
        <v>0.4</v>
      </c>
      <c r="V13" s="51">
        <f t="shared" si="6"/>
        <v>1008000</v>
      </c>
      <c r="W13" s="34">
        <f t="shared" si="2"/>
        <v>201600</v>
      </c>
      <c r="X13" s="35">
        <f t="shared" si="16"/>
        <v>150009.3332431798</v>
      </c>
      <c r="Y13" s="35">
        <f t="shared" si="17"/>
        <v>300018.66648635961</v>
      </c>
      <c r="Z13" s="35">
        <f t="shared" si="18"/>
        <v>102483.21729435911</v>
      </c>
      <c r="AA13" s="35">
        <f t="shared" si="19"/>
        <v>204966.43458871823</v>
      </c>
      <c r="AB13" s="22">
        <v>15</v>
      </c>
      <c r="AC13" s="22">
        <v>5.3</v>
      </c>
      <c r="AD13" s="54">
        <f t="shared" si="7"/>
        <v>4252</v>
      </c>
      <c r="AE13" s="35">
        <f t="shared" si="3"/>
        <v>63780</v>
      </c>
      <c r="AF13" s="35">
        <f t="shared" si="20"/>
        <v>47458.309892113131</v>
      </c>
      <c r="AG13" s="35">
        <f t="shared" si="21"/>
        <v>16768.602828546638</v>
      </c>
      <c r="AH13" s="35">
        <f t="shared" si="22"/>
        <v>32422.517852352303</v>
      </c>
      <c r="AI13" s="35">
        <f t="shared" si="23"/>
        <v>11455.956307831146</v>
      </c>
    </row>
    <row r="14" spans="1:36" x14ac:dyDescent="0.25">
      <c r="A14" s="30">
        <v>2027</v>
      </c>
      <c r="B14" s="30">
        <v>11</v>
      </c>
      <c r="C14" s="30">
        <f t="shared" si="24"/>
        <v>6</v>
      </c>
      <c r="D14" s="22">
        <v>2.25</v>
      </c>
      <c r="E14" s="22">
        <v>0.25</v>
      </c>
      <c r="F14" s="33">
        <f t="shared" si="4"/>
        <v>28800</v>
      </c>
      <c r="G14" s="34">
        <f t="shared" si="0"/>
        <v>64800</v>
      </c>
      <c r="H14" s="35">
        <f t="shared" si="8"/>
        <v>46812.898723599799</v>
      </c>
      <c r="I14" s="35">
        <f t="shared" si="9"/>
        <v>5201.4331915110888</v>
      </c>
      <c r="J14" s="35">
        <f t="shared" si="10"/>
        <v>30786.013205915617</v>
      </c>
      <c r="K14" s="35">
        <f t="shared" si="11"/>
        <v>3420.668133990624</v>
      </c>
      <c r="L14" s="22">
        <v>1.45</v>
      </c>
      <c r="M14" s="22">
        <v>0.15</v>
      </c>
      <c r="N14" s="51">
        <f t="shared" si="5"/>
        <v>451200</v>
      </c>
      <c r="O14" s="34">
        <f t="shared" si="1"/>
        <v>654240</v>
      </c>
      <c r="P14" s="35">
        <f t="shared" si="12"/>
        <v>472636.89600197424</v>
      </c>
      <c r="Q14" s="35">
        <f t="shared" si="13"/>
        <v>48893.47200020423</v>
      </c>
      <c r="R14" s="35">
        <f t="shared" si="14"/>
        <v>310824.71110861469</v>
      </c>
      <c r="S14" s="35">
        <f t="shared" si="15"/>
        <v>32154.280459511865</v>
      </c>
      <c r="T14" s="22">
        <v>0.2</v>
      </c>
      <c r="U14" s="22">
        <v>0.4</v>
      </c>
      <c r="V14" s="51">
        <f t="shared" si="6"/>
        <v>1008000</v>
      </c>
      <c r="W14" s="34">
        <f t="shared" si="2"/>
        <v>201600</v>
      </c>
      <c r="X14" s="35">
        <f t="shared" si="16"/>
        <v>145640.12936231049</v>
      </c>
      <c r="Y14" s="35">
        <f t="shared" si="17"/>
        <v>291280.25872462097</v>
      </c>
      <c r="Z14" s="35">
        <f t="shared" si="18"/>
        <v>95778.707751737471</v>
      </c>
      <c r="AA14" s="35">
        <f t="shared" si="19"/>
        <v>191557.41550347494</v>
      </c>
      <c r="AB14" s="22">
        <v>15</v>
      </c>
      <c r="AC14" s="22">
        <v>5.3</v>
      </c>
      <c r="AD14" s="54">
        <f t="shared" si="7"/>
        <v>4252</v>
      </c>
      <c r="AE14" s="35">
        <f t="shared" si="3"/>
        <v>63780</v>
      </c>
      <c r="AF14" s="35">
        <f t="shared" si="20"/>
        <v>46076.029021469061</v>
      </c>
      <c r="AG14" s="35">
        <f t="shared" si="21"/>
        <v>16280.196920919067</v>
      </c>
      <c r="AH14" s="35">
        <f t="shared" si="22"/>
        <v>30301.418553600277</v>
      </c>
      <c r="AI14" s="35">
        <f t="shared" si="23"/>
        <v>10706.501222272098</v>
      </c>
    </row>
    <row r="15" spans="1:36" x14ac:dyDescent="0.25">
      <c r="A15" s="30">
        <v>2028</v>
      </c>
      <c r="B15" s="30">
        <v>12</v>
      </c>
      <c r="C15" s="30">
        <f t="shared" si="24"/>
        <v>7</v>
      </c>
      <c r="D15" s="22">
        <v>2.25</v>
      </c>
      <c r="E15" s="22">
        <v>0.25</v>
      </c>
      <c r="F15" s="33">
        <f t="shared" si="4"/>
        <v>28800</v>
      </c>
      <c r="G15" s="34">
        <f t="shared" si="0"/>
        <v>64800</v>
      </c>
      <c r="H15" s="35">
        <f t="shared" si="8"/>
        <v>45449.416236504665</v>
      </c>
      <c r="I15" s="35">
        <f t="shared" si="9"/>
        <v>5049.9351373894069</v>
      </c>
      <c r="J15" s="35">
        <f t="shared" si="10"/>
        <v>28771.974958799645</v>
      </c>
      <c r="K15" s="35">
        <f t="shared" si="11"/>
        <v>3196.886106533294</v>
      </c>
      <c r="L15" s="22">
        <v>1.45</v>
      </c>
      <c r="M15" s="22">
        <v>0.15</v>
      </c>
      <c r="N15" s="51">
        <f t="shared" si="5"/>
        <v>451200</v>
      </c>
      <c r="O15" s="34">
        <f t="shared" si="1"/>
        <v>654240</v>
      </c>
      <c r="P15" s="35">
        <f t="shared" si="12"/>
        <v>458870.77281745081</v>
      </c>
      <c r="Q15" s="35">
        <f t="shared" si="13"/>
        <v>47469.390291460426</v>
      </c>
      <c r="R15" s="35">
        <f t="shared" si="14"/>
        <v>290490.38421365863</v>
      </c>
      <c r="S15" s="35">
        <f t="shared" si="15"/>
        <v>30050.729401412966</v>
      </c>
      <c r="T15" s="22">
        <v>0.2</v>
      </c>
      <c r="U15" s="22">
        <v>0.4</v>
      </c>
      <c r="V15" s="51">
        <f t="shared" si="6"/>
        <v>1008000</v>
      </c>
      <c r="W15" s="34">
        <f t="shared" si="2"/>
        <v>201600</v>
      </c>
      <c r="X15" s="35">
        <f t="shared" si="16"/>
        <v>141398.18384690341</v>
      </c>
      <c r="Y15" s="35">
        <f t="shared" si="17"/>
        <v>282796.36769380682</v>
      </c>
      <c r="Z15" s="35">
        <f t="shared" si="18"/>
        <v>89512.810982932235</v>
      </c>
      <c r="AA15" s="35">
        <f t="shared" si="19"/>
        <v>179025.62196586447</v>
      </c>
      <c r="AB15" s="22">
        <v>15</v>
      </c>
      <c r="AC15" s="22">
        <v>5.3</v>
      </c>
      <c r="AD15" s="54">
        <f t="shared" si="7"/>
        <v>4252</v>
      </c>
      <c r="AE15" s="35">
        <f t="shared" si="3"/>
        <v>63780</v>
      </c>
      <c r="AF15" s="35">
        <f t="shared" si="20"/>
        <v>44734.008758707831</v>
      </c>
      <c r="AG15" s="35">
        <f t="shared" si="21"/>
        <v>15806.016428076766</v>
      </c>
      <c r="AH15" s="35">
        <f t="shared" si="22"/>
        <v>28319.082760374098</v>
      </c>
      <c r="AI15" s="35">
        <f t="shared" si="23"/>
        <v>10006.075908665513</v>
      </c>
    </row>
    <row r="16" spans="1:36" x14ac:dyDescent="0.25">
      <c r="A16" s="30">
        <v>2029</v>
      </c>
      <c r="B16" s="30">
        <v>13</v>
      </c>
      <c r="C16" s="30">
        <f t="shared" si="24"/>
        <v>8</v>
      </c>
      <c r="D16" s="22">
        <v>2.25</v>
      </c>
      <c r="E16" s="22">
        <v>0.25</v>
      </c>
      <c r="F16" s="33">
        <f t="shared" si="4"/>
        <v>28800</v>
      </c>
      <c r="G16" s="34">
        <f t="shared" si="0"/>
        <v>64800</v>
      </c>
      <c r="H16" s="35">
        <f t="shared" si="8"/>
        <v>44125.646831557926</v>
      </c>
      <c r="I16" s="35">
        <f t="shared" si="9"/>
        <v>4902.8496479508813</v>
      </c>
      <c r="J16" s="35">
        <f t="shared" si="10"/>
        <v>26889.696223177238</v>
      </c>
      <c r="K16" s="35">
        <f t="shared" si="11"/>
        <v>2987.744024797471</v>
      </c>
      <c r="L16" s="22">
        <v>1.45</v>
      </c>
      <c r="M16" s="22">
        <v>0.15</v>
      </c>
      <c r="N16" s="51">
        <f t="shared" si="5"/>
        <v>451200</v>
      </c>
      <c r="O16" s="34">
        <f t="shared" si="1"/>
        <v>654240</v>
      </c>
      <c r="P16" s="35">
        <f t="shared" si="12"/>
        <v>445505.6046771367</v>
      </c>
      <c r="Q16" s="35">
        <f t="shared" si="13"/>
        <v>46086.786690738278</v>
      </c>
      <c r="R16" s="35">
        <f t="shared" si="14"/>
        <v>271486.34038659686</v>
      </c>
      <c r="S16" s="35">
        <f t="shared" si="15"/>
        <v>28084.793833096224</v>
      </c>
      <c r="T16" s="22">
        <v>0.2</v>
      </c>
      <c r="U16" s="22">
        <v>0.4</v>
      </c>
      <c r="V16" s="51">
        <f t="shared" si="6"/>
        <v>1008000</v>
      </c>
      <c r="W16" s="34">
        <f t="shared" si="2"/>
        <v>201600</v>
      </c>
      <c r="X16" s="35">
        <f t="shared" si="16"/>
        <v>137279.79014262467</v>
      </c>
      <c r="Y16" s="35">
        <f t="shared" si="17"/>
        <v>274559.58028524934</v>
      </c>
      <c r="Z16" s="35">
        <f t="shared" si="18"/>
        <v>83656.83269432919</v>
      </c>
      <c r="AA16" s="35">
        <f t="shared" si="19"/>
        <v>167313.66538865838</v>
      </c>
      <c r="AB16" s="22">
        <v>15</v>
      </c>
      <c r="AC16" s="22">
        <v>5.3</v>
      </c>
      <c r="AD16" s="54">
        <f t="shared" si="7"/>
        <v>4252</v>
      </c>
      <c r="AE16" s="35">
        <f t="shared" si="3"/>
        <v>63780</v>
      </c>
      <c r="AF16" s="35">
        <f t="shared" si="20"/>
        <v>43431.07646476489</v>
      </c>
      <c r="AG16" s="35">
        <f t="shared" si="21"/>
        <v>15345.647017550258</v>
      </c>
      <c r="AH16" s="35">
        <f t="shared" si="22"/>
        <v>26466.43248633093</v>
      </c>
      <c r="AI16" s="35">
        <f t="shared" si="23"/>
        <v>9351.4728118369276</v>
      </c>
    </row>
    <row r="17" spans="1:35" x14ac:dyDescent="0.25">
      <c r="A17" s="30">
        <v>2030</v>
      </c>
      <c r="B17" s="30">
        <v>14</v>
      </c>
      <c r="C17" s="30">
        <f t="shared" si="24"/>
        <v>9</v>
      </c>
      <c r="D17" s="22">
        <v>2.25</v>
      </c>
      <c r="E17" s="22">
        <v>0.25</v>
      </c>
      <c r="F17" s="33">
        <f t="shared" si="4"/>
        <v>28800</v>
      </c>
      <c r="G17" s="34">
        <f t="shared" si="0"/>
        <v>64800</v>
      </c>
      <c r="H17" s="35">
        <f t="shared" si="8"/>
        <v>42840.433817046527</v>
      </c>
      <c r="I17" s="35">
        <f t="shared" si="9"/>
        <v>4760.0482018940584</v>
      </c>
      <c r="J17" s="35">
        <f t="shared" si="10"/>
        <v>25130.557217922655</v>
      </c>
      <c r="K17" s="35">
        <f t="shared" si="11"/>
        <v>2792.2841353247391</v>
      </c>
      <c r="L17" s="22">
        <v>1.45</v>
      </c>
      <c r="M17" s="22">
        <v>0.15</v>
      </c>
      <c r="N17" s="51">
        <f t="shared" si="5"/>
        <v>451200</v>
      </c>
      <c r="O17" s="34">
        <f t="shared" si="1"/>
        <v>654240</v>
      </c>
      <c r="P17" s="35">
        <f t="shared" si="12"/>
        <v>432529.71327877347</v>
      </c>
      <c r="Q17" s="35">
        <f t="shared" si="13"/>
        <v>44744.453097804151</v>
      </c>
      <c r="R17" s="35">
        <f t="shared" si="14"/>
        <v>253725.55176317465</v>
      </c>
      <c r="S17" s="35">
        <f t="shared" si="15"/>
        <v>26247.470872052549</v>
      </c>
      <c r="T17" s="22">
        <v>0.2</v>
      </c>
      <c r="U17" s="22">
        <v>0.4</v>
      </c>
      <c r="V17" s="51">
        <f t="shared" si="6"/>
        <v>1008000</v>
      </c>
      <c r="W17" s="34">
        <f t="shared" si="2"/>
        <v>201600</v>
      </c>
      <c r="X17" s="35">
        <f t="shared" si="16"/>
        <v>133281.34965303363</v>
      </c>
      <c r="Y17" s="35">
        <f t="shared" si="17"/>
        <v>266562.69930606725</v>
      </c>
      <c r="Z17" s="35">
        <f t="shared" si="18"/>
        <v>78183.955789092695</v>
      </c>
      <c r="AA17" s="35">
        <f t="shared" si="19"/>
        <v>156367.91157818539</v>
      </c>
      <c r="AB17" s="22">
        <v>15</v>
      </c>
      <c r="AC17" s="22">
        <v>5.3</v>
      </c>
      <c r="AD17" s="54">
        <f t="shared" si="7"/>
        <v>4252</v>
      </c>
      <c r="AE17" s="35">
        <f t="shared" si="3"/>
        <v>63780</v>
      </c>
      <c r="AF17" s="35">
        <f t="shared" si="20"/>
        <v>42166.093655111537</v>
      </c>
      <c r="AG17" s="35">
        <f t="shared" si="21"/>
        <v>14898.686424806076</v>
      </c>
      <c r="AH17" s="35">
        <f t="shared" si="22"/>
        <v>24734.983632084983</v>
      </c>
      <c r="AI17" s="35">
        <f t="shared" si="23"/>
        <v>8739.6942166700264</v>
      </c>
    </row>
    <row r="18" spans="1:35" x14ac:dyDescent="0.25">
      <c r="A18" s="30">
        <v>2031</v>
      </c>
      <c r="B18" s="30">
        <v>15</v>
      </c>
      <c r="C18" s="30">
        <f t="shared" si="24"/>
        <v>10</v>
      </c>
      <c r="D18" s="22">
        <v>2.25</v>
      </c>
      <c r="E18" s="22">
        <v>0.25</v>
      </c>
      <c r="F18" s="33">
        <f t="shared" si="4"/>
        <v>28800</v>
      </c>
      <c r="G18" s="34">
        <f t="shared" si="0"/>
        <v>64800</v>
      </c>
      <c r="H18" s="35">
        <f t="shared" si="8"/>
        <v>41592.654191307309</v>
      </c>
      <c r="I18" s="35">
        <f t="shared" si="9"/>
        <v>4621.4060212563672</v>
      </c>
      <c r="J18" s="35">
        <f t="shared" si="10"/>
        <v>23486.502072824907</v>
      </c>
      <c r="K18" s="35">
        <f t="shared" si="11"/>
        <v>2609.6113414249894</v>
      </c>
      <c r="L18" s="22">
        <v>1.45</v>
      </c>
      <c r="M18" s="22">
        <v>0.15</v>
      </c>
      <c r="N18" s="51">
        <f t="shared" si="5"/>
        <v>451200</v>
      </c>
      <c r="O18" s="34">
        <f t="shared" si="1"/>
        <v>654240</v>
      </c>
      <c r="P18" s="35">
        <f t="shared" si="12"/>
        <v>419931.76046482858</v>
      </c>
      <c r="Q18" s="35">
        <f t="shared" si="13"/>
        <v>43441.21659980985</v>
      </c>
      <c r="R18" s="35">
        <f t="shared" si="14"/>
        <v>237126.6838908174</v>
      </c>
      <c r="S18" s="35">
        <f t="shared" si="15"/>
        <v>24530.346609394903</v>
      </c>
      <c r="T18" s="22">
        <v>0.2</v>
      </c>
      <c r="U18" s="22">
        <v>0.4</v>
      </c>
      <c r="V18" s="51">
        <f t="shared" si="6"/>
        <v>1008000</v>
      </c>
      <c r="W18" s="34">
        <f t="shared" si="2"/>
        <v>201600</v>
      </c>
      <c r="X18" s="35">
        <f t="shared" si="16"/>
        <v>129399.36859517828</v>
      </c>
      <c r="Y18" s="35">
        <f t="shared" si="17"/>
        <v>258798.73719035657</v>
      </c>
      <c r="Z18" s="35">
        <f t="shared" si="18"/>
        <v>73069.117559899707</v>
      </c>
      <c r="AA18" s="35">
        <f t="shared" si="19"/>
        <v>146138.23511979941</v>
      </c>
      <c r="AB18" s="22">
        <v>15</v>
      </c>
      <c r="AC18" s="22">
        <v>5.3</v>
      </c>
      <c r="AD18" s="54">
        <f t="shared" si="7"/>
        <v>4252</v>
      </c>
      <c r="AE18" s="35">
        <f t="shared" si="3"/>
        <v>63780</v>
      </c>
      <c r="AF18" s="35">
        <f t="shared" si="20"/>
        <v>40937.955004962656</v>
      </c>
      <c r="AG18" s="35">
        <f t="shared" si="21"/>
        <v>14464.744101753469</v>
      </c>
      <c r="AH18" s="35">
        <f t="shared" si="22"/>
        <v>23116.807132789701</v>
      </c>
      <c r="AI18" s="35">
        <f t="shared" si="23"/>
        <v>8167.9385202523599</v>
      </c>
    </row>
    <row r="19" spans="1:35" x14ac:dyDescent="0.25">
      <c r="A19" s="30">
        <v>2032</v>
      </c>
      <c r="B19" s="30">
        <v>16</v>
      </c>
      <c r="C19" s="30">
        <f t="shared" si="24"/>
        <v>11</v>
      </c>
      <c r="D19" s="22">
        <v>2.25</v>
      </c>
      <c r="E19" s="22">
        <v>0.25</v>
      </c>
      <c r="F19" s="33">
        <f t="shared" si="4"/>
        <v>28800</v>
      </c>
      <c r="G19" s="34">
        <f t="shared" si="0"/>
        <v>64800</v>
      </c>
      <c r="H19" s="35">
        <f t="shared" si="8"/>
        <v>40381.217661463408</v>
      </c>
      <c r="I19" s="35">
        <f t="shared" si="9"/>
        <v>4486.8019623848231</v>
      </c>
      <c r="J19" s="35">
        <f t="shared" si="10"/>
        <v>21950.001937219542</v>
      </c>
      <c r="K19" s="35">
        <f t="shared" si="11"/>
        <v>2438.8891041355046</v>
      </c>
      <c r="L19" s="22">
        <v>1.45</v>
      </c>
      <c r="M19" s="22">
        <v>0.15</v>
      </c>
      <c r="N19" s="51">
        <f t="shared" si="5"/>
        <v>451200</v>
      </c>
      <c r="O19" s="34">
        <f t="shared" si="1"/>
        <v>654240</v>
      </c>
      <c r="P19" s="35">
        <f t="shared" si="12"/>
        <v>407700.73831536761</v>
      </c>
      <c r="Q19" s="35">
        <f t="shared" si="13"/>
        <v>42175.938446417342</v>
      </c>
      <c r="R19" s="35">
        <f t="shared" si="14"/>
        <v>221613.72326244618</v>
      </c>
      <c r="S19" s="35">
        <f t="shared" si="15"/>
        <v>22925.557578873744</v>
      </c>
      <c r="T19" s="22">
        <v>0.2</v>
      </c>
      <c r="U19" s="22">
        <v>0.4</v>
      </c>
      <c r="V19" s="51">
        <f t="shared" si="6"/>
        <v>1008000</v>
      </c>
      <c r="W19" s="34">
        <f t="shared" si="2"/>
        <v>201600</v>
      </c>
      <c r="X19" s="35">
        <f t="shared" si="16"/>
        <v>125630.45494677506</v>
      </c>
      <c r="Y19" s="35">
        <f t="shared" si="17"/>
        <v>251260.90989355012</v>
      </c>
      <c r="Z19" s="35">
        <f t="shared" si="18"/>
        <v>68288.894915794124</v>
      </c>
      <c r="AA19" s="35">
        <f t="shared" si="19"/>
        <v>136577.78983158825</v>
      </c>
      <c r="AB19" s="22">
        <v>15</v>
      </c>
      <c r="AC19" s="22">
        <v>5.3</v>
      </c>
      <c r="AD19" s="54">
        <f t="shared" si="7"/>
        <v>4252</v>
      </c>
      <c r="AE19" s="35">
        <f t="shared" si="3"/>
        <v>63780</v>
      </c>
      <c r="AF19" s="35">
        <f t="shared" si="20"/>
        <v>39745.587383458893</v>
      </c>
      <c r="AG19" s="35">
        <f t="shared" si="21"/>
        <v>14043.440875488808</v>
      </c>
      <c r="AH19" s="35">
        <f t="shared" si="22"/>
        <v>21604.492647467014</v>
      </c>
      <c r="AI19" s="35">
        <f t="shared" si="23"/>
        <v>7633.5874021050104</v>
      </c>
    </row>
    <row r="20" spans="1:35" x14ac:dyDescent="0.25">
      <c r="A20" s="30">
        <v>2033</v>
      </c>
      <c r="B20" s="30">
        <v>17</v>
      </c>
      <c r="C20" s="30">
        <f t="shared" si="24"/>
        <v>12</v>
      </c>
      <c r="D20" s="22">
        <v>2.25</v>
      </c>
      <c r="E20" s="22">
        <v>0.25</v>
      </c>
      <c r="F20" s="33">
        <f t="shared" si="4"/>
        <v>28800</v>
      </c>
      <c r="G20" s="34">
        <f t="shared" si="0"/>
        <v>64800</v>
      </c>
      <c r="H20" s="35">
        <f t="shared" si="8"/>
        <v>39205.065690741176</v>
      </c>
      <c r="I20" s="35">
        <f t="shared" si="9"/>
        <v>4356.118410082353</v>
      </c>
      <c r="J20" s="35">
        <f t="shared" si="10"/>
        <v>20514.020502074338</v>
      </c>
      <c r="K20" s="35">
        <f t="shared" si="11"/>
        <v>2279.335611341593</v>
      </c>
      <c r="L20" s="22">
        <v>1.45</v>
      </c>
      <c r="M20" s="22">
        <v>0.15</v>
      </c>
      <c r="N20" s="51">
        <f t="shared" si="5"/>
        <v>451200</v>
      </c>
      <c r="O20" s="34">
        <f t="shared" si="1"/>
        <v>654240</v>
      </c>
      <c r="P20" s="35">
        <f t="shared" si="12"/>
        <v>395825.95952948311</v>
      </c>
      <c r="Q20" s="35">
        <f t="shared" si="13"/>
        <v>40947.513054774114</v>
      </c>
      <c r="R20" s="35">
        <f t="shared" si="14"/>
        <v>207115.62921723942</v>
      </c>
      <c r="S20" s="35">
        <f t="shared" si="15"/>
        <v>21425.754746610975</v>
      </c>
      <c r="T20" s="22">
        <v>0.2</v>
      </c>
      <c r="U20" s="22">
        <v>0.4</v>
      </c>
      <c r="V20" s="51">
        <f t="shared" si="6"/>
        <v>1008000</v>
      </c>
      <c r="W20" s="34">
        <f t="shared" si="2"/>
        <v>201600</v>
      </c>
      <c r="X20" s="35">
        <f t="shared" si="16"/>
        <v>121971.31548230589</v>
      </c>
      <c r="Y20" s="35">
        <f t="shared" si="17"/>
        <v>243942.63096461177</v>
      </c>
      <c r="Z20" s="35">
        <f t="shared" si="18"/>
        <v>63821.397117564607</v>
      </c>
      <c r="AA20" s="35">
        <f t="shared" si="19"/>
        <v>127642.79423512921</v>
      </c>
      <c r="AB20" s="22">
        <v>15</v>
      </c>
      <c r="AC20" s="22">
        <v>5.3</v>
      </c>
      <c r="AD20" s="54">
        <f t="shared" si="7"/>
        <v>4252</v>
      </c>
      <c r="AE20" s="35">
        <f t="shared" si="3"/>
        <v>63780</v>
      </c>
      <c r="AF20" s="35">
        <f t="shared" si="20"/>
        <v>38587.948915979512</v>
      </c>
      <c r="AG20" s="35">
        <f t="shared" si="21"/>
        <v>13634.408616979426</v>
      </c>
      <c r="AH20" s="35">
        <f t="shared" si="22"/>
        <v>20191.114623800946</v>
      </c>
      <c r="AI20" s="35">
        <f t="shared" si="23"/>
        <v>7134.1938337430001</v>
      </c>
    </row>
    <row r="21" spans="1:35" x14ac:dyDescent="0.25">
      <c r="A21" s="30">
        <v>2034</v>
      </c>
      <c r="B21" s="30">
        <v>18</v>
      </c>
      <c r="C21" s="30">
        <f t="shared" si="24"/>
        <v>13</v>
      </c>
      <c r="D21" s="22">
        <v>2.25</v>
      </c>
      <c r="E21" s="22">
        <v>0.25</v>
      </c>
      <c r="F21" s="33">
        <f t="shared" si="4"/>
        <v>28800</v>
      </c>
      <c r="G21" s="34">
        <f t="shared" si="0"/>
        <v>64800</v>
      </c>
      <c r="H21" s="35">
        <f t="shared" si="8"/>
        <v>38063.170573535121</v>
      </c>
      <c r="I21" s="35">
        <f t="shared" si="9"/>
        <v>4229.241174837236</v>
      </c>
      <c r="J21" s="35">
        <f t="shared" si="10"/>
        <v>19171.981777639568</v>
      </c>
      <c r="K21" s="35">
        <f t="shared" si="11"/>
        <v>2130.2201975155076</v>
      </c>
      <c r="L21" s="22">
        <v>1.45</v>
      </c>
      <c r="M21" s="22">
        <v>0.15</v>
      </c>
      <c r="N21" s="51">
        <f t="shared" si="5"/>
        <v>451200</v>
      </c>
      <c r="O21" s="34">
        <f t="shared" si="1"/>
        <v>654240</v>
      </c>
      <c r="P21" s="35">
        <f t="shared" si="12"/>
        <v>384297.04808687681</v>
      </c>
      <c r="Q21" s="35">
        <f t="shared" si="13"/>
        <v>39754.867043470018</v>
      </c>
      <c r="R21" s="35">
        <f t="shared" si="14"/>
        <v>193566.00861424246</v>
      </c>
      <c r="S21" s="35">
        <f t="shared" si="15"/>
        <v>20024.069856645772</v>
      </c>
      <c r="T21" s="22">
        <v>0.2</v>
      </c>
      <c r="U21" s="22">
        <v>0.4</v>
      </c>
      <c r="V21" s="51">
        <f t="shared" si="6"/>
        <v>1008000</v>
      </c>
      <c r="W21" s="34">
        <f t="shared" si="2"/>
        <v>201600</v>
      </c>
      <c r="X21" s="35">
        <f t="shared" si="16"/>
        <v>118418.75289544259</v>
      </c>
      <c r="Y21" s="35">
        <f t="shared" si="17"/>
        <v>236837.50579088519</v>
      </c>
      <c r="Z21" s="35">
        <f t="shared" si="18"/>
        <v>59646.165530434213</v>
      </c>
      <c r="AA21" s="35">
        <f t="shared" si="19"/>
        <v>119292.33106086843</v>
      </c>
      <c r="AB21" s="22">
        <v>15</v>
      </c>
      <c r="AC21" s="22">
        <v>5.3</v>
      </c>
      <c r="AD21" s="54">
        <f t="shared" si="7"/>
        <v>4252</v>
      </c>
      <c r="AE21" s="35">
        <f t="shared" si="3"/>
        <v>63780</v>
      </c>
      <c r="AF21" s="35">
        <f t="shared" si="20"/>
        <v>37464.028073766516</v>
      </c>
      <c r="AG21" s="35">
        <f t="shared" si="21"/>
        <v>13237.289919397501</v>
      </c>
      <c r="AH21" s="35">
        <f t="shared" si="22"/>
        <v>18870.200582991536</v>
      </c>
      <c r="AI21" s="35">
        <f t="shared" si="23"/>
        <v>6667.4708726570097</v>
      </c>
    </row>
    <row r="22" spans="1:35" x14ac:dyDescent="0.25">
      <c r="A22" s="30">
        <v>2035</v>
      </c>
      <c r="B22" s="30">
        <v>19</v>
      </c>
      <c r="C22" s="30">
        <f t="shared" si="24"/>
        <v>14</v>
      </c>
      <c r="D22" s="22">
        <v>2.25</v>
      </c>
      <c r="E22" s="22">
        <v>0.25</v>
      </c>
      <c r="F22" s="33">
        <f t="shared" si="4"/>
        <v>28800</v>
      </c>
      <c r="G22" s="34">
        <f t="shared" si="0"/>
        <v>64800</v>
      </c>
      <c r="H22" s="35">
        <f t="shared" si="8"/>
        <v>36954.534537412743</v>
      </c>
      <c r="I22" s="35">
        <f t="shared" si="9"/>
        <v>4106.0593930458599</v>
      </c>
      <c r="J22" s="35">
        <f t="shared" si="10"/>
        <v>17917.7399791024</v>
      </c>
      <c r="K22" s="35">
        <f t="shared" si="11"/>
        <v>1990.8599976780442</v>
      </c>
      <c r="L22" s="22">
        <v>1.45</v>
      </c>
      <c r="M22" s="22">
        <v>0.15</v>
      </c>
      <c r="N22" s="51">
        <f t="shared" si="5"/>
        <v>451200</v>
      </c>
      <c r="O22" s="34">
        <f t="shared" si="1"/>
        <v>654240</v>
      </c>
      <c r="P22" s="35">
        <f t="shared" si="12"/>
        <v>373103.9301814338</v>
      </c>
      <c r="Q22" s="35">
        <f t="shared" si="13"/>
        <v>38596.958294631084</v>
      </c>
      <c r="R22" s="35">
        <f t="shared" si="14"/>
        <v>180902.81178901164</v>
      </c>
      <c r="S22" s="35">
        <f t="shared" si="15"/>
        <v>18714.083978173618</v>
      </c>
      <c r="T22" s="22">
        <v>0.2</v>
      </c>
      <c r="U22" s="22">
        <v>0.4</v>
      </c>
      <c r="V22" s="51">
        <f t="shared" si="6"/>
        <v>1008000</v>
      </c>
      <c r="W22" s="34">
        <f t="shared" si="2"/>
        <v>201600</v>
      </c>
      <c r="X22" s="35">
        <f t="shared" si="16"/>
        <v>114969.66300528408</v>
      </c>
      <c r="Y22" s="35">
        <f t="shared" si="17"/>
        <v>229939.32601056815</v>
      </c>
      <c r="Z22" s="35">
        <f t="shared" si="18"/>
        <v>55744.079934985239</v>
      </c>
      <c r="AA22" s="35">
        <f t="shared" si="19"/>
        <v>111488.15986997048</v>
      </c>
      <c r="AB22" s="22">
        <v>15</v>
      </c>
      <c r="AC22" s="22">
        <v>5.3</v>
      </c>
      <c r="AD22" s="54">
        <f t="shared" si="7"/>
        <v>4252</v>
      </c>
      <c r="AE22" s="35">
        <f t="shared" si="3"/>
        <v>63780</v>
      </c>
      <c r="AF22" s="35">
        <f t="shared" si="20"/>
        <v>36372.842790064577</v>
      </c>
      <c r="AG22" s="35">
        <f t="shared" si="21"/>
        <v>12851.737785822816</v>
      </c>
      <c r="AH22" s="35">
        <f t="shared" si="22"/>
        <v>17635.701479431344</v>
      </c>
      <c r="AI22" s="35">
        <f t="shared" si="23"/>
        <v>6231.2811893990738</v>
      </c>
    </row>
    <row r="23" spans="1:35" x14ac:dyDescent="0.25">
      <c r="A23" s="30">
        <v>2036</v>
      </c>
      <c r="B23" s="30">
        <v>20</v>
      </c>
      <c r="C23" s="30">
        <f t="shared" si="24"/>
        <v>15</v>
      </c>
      <c r="D23" s="22">
        <v>2.25</v>
      </c>
      <c r="E23" s="22">
        <v>0.25</v>
      </c>
      <c r="F23" s="33">
        <f t="shared" si="4"/>
        <v>28800</v>
      </c>
      <c r="G23" s="34">
        <f t="shared" si="0"/>
        <v>64800</v>
      </c>
      <c r="H23" s="35">
        <f t="shared" si="8"/>
        <v>35878.188871274506</v>
      </c>
      <c r="I23" s="35">
        <f t="shared" si="9"/>
        <v>3986.4654301416117</v>
      </c>
      <c r="J23" s="35">
        <f t="shared" si="10"/>
        <v>16745.55138233869</v>
      </c>
      <c r="K23" s="35">
        <f t="shared" si="11"/>
        <v>1860.6168202598546</v>
      </c>
      <c r="L23" s="22">
        <v>1.45</v>
      </c>
      <c r="M23" s="22">
        <v>0.15</v>
      </c>
      <c r="N23" s="51">
        <f t="shared" si="5"/>
        <v>451200</v>
      </c>
      <c r="O23" s="34">
        <f t="shared" si="1"/>
        <v>654240</v>
      </c>
      <c r="P23" s="35">
        <f t="shared" si="12"/>
        <v>362236.82541886781</v>
      </c>
      <c r="Q23" s="35">
        <f t="shared" si="13"/>
        <v>37472.775043331152</v>
      </c>
      <c r="R23" s="35">
        <f t="shared" si="14"/>
        <v>169068.04840094547</v>
      </c>
      <c r="S23" s="35">
        <f t="shared" si="15"/>
        <v>17489.798110442633</v>
      </c>
      <c r="T23" s="22">
        <v>0.2</v>
      </c>
      <c r="U23" s="22">
        <v>0.4</v>
      </c>
      <c r="V23" s="51">
        <f t="shared" si="6"/>
        <v>1008000</v>
      </c>
      <c r="W23" s="34">
        <f t="shared" si="2"/>
        <v>201600</v>
      </c>
      <c r="X23" s="35">
        <f t="shared" si="16"/>
        <v>111621.03204396513</v>
      </c>
      <c r="Y23" s="35">
        <f t="shared" si="17"/>
        <v>223242.06408793025</v>
      </c>
      <c r="Z23" s="35">
        <f t="shared" si="18"/>
        <v>52097.27096727593</v>
      </c>
      <c r="AA23" s="35">
        <f t="shared" si="19"/>
        <v>104194.54193455186</v>
      </c>
      <c r="AB23" s="22">
        <v>15</v>
      </c>
      <c r="AC23" s="22">
        <v>5.3</v>
      </c>
      <c r="AD23" s="54">
        <f t="shared" si="7"/>
        <v>4252</v>
      </c>
      <c r="AE23" s="35">
        <f t="shared" si="3"/>
        <v>63780</v>
      </c>
      <c r="AF23" s="35">
        <f t="shared" si="20"/>
        <v>35313.439602004444</v>
      </c>
      <c r="AG23" s="35">
        <f t="shared" si="21"/>
        <v>12477.41532604157</v>
      </c>
      <c r="AH23" s="35">
        <f t="shared" si="22"/>
        <v>16481.963999468546</v>
      </c>
      <c r="AI23" s="35">
        <f t="shared" si="23"/>
        <v>5823.6272798122191</v>
      </c>
    </row>
    <row r="24" spans="1:35" x14ac:dyDescent="0.25">
      <c r="A24" s="30">
        <v>2037</v>
      </c>
      <c r="B24" s="30">
        <v>21</v>
      </c>
      <c r="C24" s="30">
        <f t="shared" si="24"/>
        <v>16</v>
      </c>
      <c r="D24" s="22">
        <v>2.25</v>
      </c>
      <c r="E24" s="22">
        <v>0.25</v>
      </c>
      <c r="F24" s="33">
        <f t="shared" si="4"/>
        <v>28800</v>
      </c>
      <c r="G24" s="34">
        <f t="shared" si="0"/>
        <v>64800</v>
      </c>
      <c r="H24" s="35">
        <f t="shared" si="8"/>
        <v>34833.193078907294</v>
      </c>
      <c r="I24" s="35">
        <f t="shared" si="9"/>
        <v>3870.3547865452547</v>
      </c>
      <c r="J24" s="35">
        <f t="shared" si="10"/>
        <v>15650.048020877281</v>
      </c>
      <c r="K24" s="35">
        <f t="shared" si="11"/>
        <v>1738.89422454192</v>
      </c>
      <c r="L24" s="22">
        <v>1.45</v>
      </c>
      <c r="M24" s="22">
        <v>0.15</v>
      </c>
      <c r="N24" s="51">
        <f t="shared" si="5"/>
        <v>451200</v>
      </c>
      <c r="O24" s="34">
        <f t="shared" si="1"/>
        <v>654240</v>
      </c>
      <c r="P24" s="35">
        <f t="shared" si="12"/>
        <v>351686.2382707455</v>
      </c>
      <c r="Q24" s="35">
        <f t="shared" si="13"/>
        <v>36381.334993525394</v>
      </c>
      <c r="R24" s="35">
        <f t="shared" si="14"/>
        <v>158007.52187004249</v>
      </c>
      <c r="S24" s="35">
        <f t="shared" si="15"/>
        <v>16345.60571069405</v>
      </c>
      <c r="T24" s="22">
        <v>0.2</v>
      </c>
      <c r="U24" s="22">
        <v>0.4</v>
      </c>
      <c r="V24" s="51">
        <f t="shared" si="6"/>
        <v>1008000</v>
      </c>
      <c r="W24" s="34">
        <f t="shared" si="2"/>
        <v>201600</v>
      </c>
      <c r="X24" s="35">
        <f t="shared" si="16"/>
        <v>108369.93402326712</v>
      </c>
      <c r="Y24" s="35">
        <f t="shared" si="17"/>
        <v>216739.86804653425</v>
      </c>
      <c r="Z24" s="35">
        <f t="shared" si="18"/>
        <v>48689.03828717376</v>
      </c>
      <c r="AA24" s="35">
        <f t="shared" si="19"/>
        <v>97378.07657434752</v>
      </c>
      <c r="AB24" s="22">
        <v>15</v>
      </c>
      <c r="AC24" s="22">
        <v>5.3</v>
      </c>
      <c r="AD24" s="54">
        <f t="shared" si="7"/>
        <v>4252</v>
      </c>
      <c r="AE24" s="35">
        <f t="shared" si="3"/>
        <v>63780</v>
      </c>
      <c r="AF24" s="35">
        <f t="shared" si="20"/>
        <v>34284.892817480046</v>
      </c>
      <c r="AG24" s="35">
        <f t="shared" si="21"/>
        <v>12113.995462176283</v>
      </c>
      <c r="AH24" s="35">
        <f t="shared" si="22"/>
        <v>15403.704672400509</v>
      </c>
      <c r="AI24" s="35">
        <f t="shared" si="23"/>
        <v>5442.6423175815125</v>
      </c>
    </row>
    <row r="25" spans="1:35" x14ac:dyDescent="0.25">
      <c r="A25" s="30">
        <v>2038</v>
      </c>
      <c r="B25" s="30">
        <v>22</v>
      </c>
      <c r="C25" s="30">
        <f t="shared" si="24"/>
        <v>17</v>
      </c>
      <c r="D25" s="22">
        <v>2.25</v>
      </c>
      <c r="E25" s="22">
        <v>0.25</v>
      </c>
      <c r="F25" s="33">
        <f t="shared" si="4"/>
        <v>28800</v>
      </c>
      <c r="G25" s="34">
        <f t="shared" si="0"/>
        <v>64800</v>
      </c>
      <c r="H25" s="35">
        <f t="shared" si="8"/>
        <v>33818.634057191543</v>
      </c>
      <c r="I25" s="35">
        <f t="shared" si="9"/>
        <v>3757.6260063546156</v>
      </c>
      <c r="J25" s="35">
        <f t="shared" si="10"/>
        <v>14626.213103623628</v>
      </c>
      <c r="K25" s="35">
        <f t="shared" si="11"/>
        <v>1625.1347892915142</v>
      </c>
      <c r="L25" s="22">
        <v>1.45</v>
      </c>
      <c r="M25" s="22">
        <v>0.15</v>
      </c>
      <c r="N25" s="51">
        <f t="shared" si="5"/>
        <v>451200</v>
      </c>
      <c r="O25" s="34">
        <f t="shared" si="1"/>
        <v>654240</v>
      </c>
      <c r="P25" s="35">
        <f t="shared" si="12"/>
        <v>341442.94977742276</v>
      </c>
      <c r="Q25" s="35">
        <f t="shared" si="13"/>
        <v>35321.684459733391</v>
      </c>
      <c r="R25" s="35">
        <f t="shared" si="14"/>
        <v>147670.58118695559</v>
      </c>
      <c r="S25" s="35">
        <f t="shared" si="15"/>
        <v>15276.267019340234</v>
      </c>
      <c r="T25" s="22">
        <v>0.2</v>
      </c>
      <c r="U25" s="22">
        <v>0.4</v>
      </c>
      <c r="V25" s="51">
        <f t="shared" si="6"/>
        <v>1008000</v>
      </c>
      <c r="W25" s="34">
        <f t="shared" si="2"/>
        <v>201600</v>
      </c>
      <c r="X25" s="35">
        <f t="shared" si="16"/>
        <v>105213.52817792924</v>
      </c>
      <c r="Y25" s="35">
        <f t="shared" si="17"/>
        <v>210427.05635585848</v>
      </c>
      <c r="Z25" s="35">
        <f t="shared" si="18"/>
        <v>45503.774100162394</v>
      </c>
      <c r="AA25" s="35">
        <f t="shared" si="19"/>
        <v>91007.548200324789</v>
      </c>
      <c r="AB25" s="22">
        <v>15</v>
      </c>
      <c r="AC25" s="22">
        <v>5.3</v>
      </c>
      <c r="AD25" s="54">
        <f t="shared" si="7"/>
        <v>4252</v>
      </c>
      <c r="AE25" s="35">
        <f t="shared" si="3"/>
        <v>63780</v>
      </c>
      <c r="AF25" s="35">
        <f t="shared" si="20"/>
        <v>33286.303706291306</v>
      </c>
      <c r="AG25" s="35">
        <f t="shared" si="21"/>
        <v>11761.160642889594</v>
      </c>
      <c r="AH25" s="35">
        <f t="shared" si="22"/>
        <v>14395.985675140662</v>
      </c>
      <c r="AI25" s="35">
        <f t="shared" si="23"/>
        <v>5086.5816052163673</v>
      </c>
    </row>
    <row r="26" spans="1:35" x14ac:dyDescent="0.25">
      <c r="A26" s="30">
        <v>2039</v>
      </c>
      <c r="B26" s="30">
        <v>23</v>
      </c>
      <c r="C26" s="30">
        <f t="shared" si="24"/>
        <v>18</v>
      </c>
      <c r="D26" s="22">
        <v>2.25</v>
      </c>
      <c r="E26" s="22">
        <v>0.25</v>
      </c>
      <c r="F26" s="33">
        <f t="shared" si="4"/>
        <v>28800</v>
      </c>
      <c r="G26" s="34">
        <f t="shared" si="0"/>
        <v>64800</v>
      </c>
      <c r="H26" s="35">
        <f t="shared" si="8"/>
        <v>32833.625298244217</v>
      </c>
      <c r="I26" s="35">
        <f t="shared" si="9"/>
        <v>3648.1805886938014</v>
      </c>
      <c r="J26" s="35">
        <f t="shared" si="10"/>
        <v>13669.358040769745</v>
      </c>
      <c r="K26" s="35">
        <f t="shared" si="11"/>
        <v>1518.8175600855272</v>
      </c>
      <c r="L26" s="22">
        <v>1.45</v>
      </c>
      <c r="M26" s="22">
        <v>0.15</v>
      </c>
      <c r="N26" s="51">
        <f t="shared" si="5"/>
        <v>451200</v>
      </c>
      <c r="O26" s="34">
        <f t="shared" si="1"/>
        <v>654240</v>
      </c>
      <c r="P26" s="35">
        <f t="shared" si="12"/>
        <v>331498.00949264341</v>
      </c>
      <c r="Q26" s="35">
        <f t="shared" si="13"/>
        <v>34292.897533721734</v>
      </c>
      <c r="R26" s="35">
        <f t="shared" si="14"/>
        <v>138009.88895977158</v>
      </c>
      <c r="S26" s="35">
        <f t="shared" si="15"/>
        <v>14276.885064803955</v>
      </c>
      <c r="T26" s="22">
        <v>0.2</v>
      </c>
      <c r="U26" s="22">
        <v>0.4</v>
      </c>
      <c r="V26" s="51">
        <f t="shared" si="6"/>
        <v>1008000</v>
      </c>
      <c r="W26" s="34">
        <f t="shared" si="2"/>
        <v>201600</v>
      </c>
      <c r="X26" s="35">
        <f t="shared" si="16"/>
        <v>102149.05648342644</v>
      </c>
      <c r="Y26" s="35">
        <f t="shared" si="17"/>
        <v>204298.11296685287</v>
      </c>
      <c r="Z26" s="35">
        <f t="shared" si="18"/>
        <v>42526.891682394766</v>
      </c>
      <c r="AA26" s="35">
        <f t="shared" si="19"/>
        <v>85053.783364789531</v>
      </c>
      <c r="AB26" s="22">
        <v>15</v>
      </c>
      <c r="AC26" s="22">
        <v>5.3</v>
      </c>
      <c r="AD26" s="54">
        <f t="shared" si="7"/>
        <v>4252</v>
      </c>
      <c r="AE26" s="35">
        <f t="shared" si="3"/>
        <v>63780</v>
      </c>
      <c r="AF26" s="35">
        <f t="shared" si="20"/>
        <v>32316.799714845925</v>
      </c>
      <c r="AG26" s="35">
        <f t="shared" si="21"/>
        <v>11418.602565912226</v>
      </c>
      <c r="AH26" s="35">
        <f t="shared" si="22"/>
        <v>13454.192219757628</v>
      </c>
      <c r="AI26" s="35">
        <f t="shared" si="23"/>
        <v>4753.814584314362</v>
      </c>
    </row>
    <row r="27" spans="1:35" x14ac:dyDescent="0.25">
      <c r="A27" s="30">
        <v>2040</v>
      </c>
      <c r="B27" s="30">
        <v>24</v>
      </c>
      <c r="C27" s="30">
        <f t="shared" si="24"/>
        <v>19</v>
      </c>
      <c r="D27" s="22">
        <v>2.25</v>
      </c>
      <c r="E27" s="22">
        <v>0.25</v>
      </c>
      <c r="F27" s="33">
        <f t="shared" si="4"/>
        <v>28800</v>
      </c>
      <c r="G27" s="34">
        <f t="shared" si="0"/>
        <v>64800</v>
      </c>
      <c r="H27" s="35">
        <f t="shared" si="8"/>
        <v>31877.306114800213</v>
      </c>
      <c r="I27" s="35">
        <f t="shared" si="9"/>
        <v>3541.9229016444679</v>
      </c>
      <c r="J27" s="35">
        <f t="shared" si="10"/>
        <v>12775.100972682005</v>
      </c>
      <c r="K27" s="35">
        <f t="shared" si="11"/>
        <v>1419.4556636313339</v>
      </c>
      <c r="L27" s="22">
        <v>1.45</v>
      </c>
      <c r="M27" s="22">
        <v>0.15</v>
      </c>
      <c r="N27" s="51">
        <f t="shared" si="5"/>
        <v>451200</v>
      </c>
      <c r="O27" s="34">
        <f t="shared" si="1"/>
        <v>654240</v>
      </c>
      <c r="P27" s="35">
        <f t="shared" si="12"/>
        <v>321842.72766276065</v>
      </c>
      <c r="Q27" s="35">
        <f t="shared" si="13"/>
        <v>33294.075275458003</v>
      </c>
      <c r="R27" s="35">
        <f t="shared" si="14"/>
        <v>128981.20463530053</v>
      </c>
      <c r="S27" s="35">
        <f t="shared" si="15"/>
        <v>13342.883238134538</v>
      </c>
      <c r="T27" s="22">
        <v>0.2</v>
      </c>
      <c r="U27" s="22">
        <v>0.4</v>
      </c>
      <c r="V27" s="51">
        <f t="shared" si="6"/>
        <v>1008000</v>
      </c>
      <c r="W27" s="34">
        <f t="shared" si="2"/>
        <v>201600</v>
      </c>
      <c r="X27" s="35">
        <f t="shared" si="16"/>
        <v>99173.841246045107</v>
      </c>
      <c r="Y27" s="35">
        <f t="shared" si="17"/>
        <v>198347.68249209021</v>
      </c>
      <c r="Z27" s="35">
        <f t="shared" si="18"/>
        <v>39744.758581677343</v>
      </c>
      <c r="AA27" s="35">
        <f t="shared" si="19"/>
        <v>79489.517163354685</v>
      </c>
      <c r="AB27" s="22">
        <v>15</v>
      </c>
      <c r="AC27" s="22">
        <v>5.3</v>
      </c>
      <c r="AD27" s="54">
        <f t="shared" si="7"/>
        <v>4252</v>
      </c>
      <c r="AE27" s="35">
        <f t="shared" si="3"/>
        <v>63780</v>
      </c>
      <c r="AF27" s="35">
        <f t="shared" si="20"/>
        <v>31375.533703733912</v>
      </c>
      <c r="AG27" s="35">
        <f t="shared" si="21"/>
        <v>11086.021908652649</v>
      </c>
      <c r="AH27" s="35">
        <f t="shared" si="22"/>
        <v>12574.011420334231</v>
      </c>
      <c r="AI27" s="35">
        <f t="shared" si="23"/>
        <v>4442.8173685180946</v>
      </c>
    </row>
    <row r="28" spans="1:35" x14ac:dyDescent="0.25">
      <c r="A28" s="30">
        <v>2041</v>
      </c>
      <c r="B28" s="30">
        <v>25</v>
      </c>
      <c r="C28" s="30">
        <f t="shared" si="24"/>
        <v>20</v>
      </c>
      <c r="D28" s="22">
        <v>2.25</v>
      </c>
      <c r="E28" s="22">
        <v>0.25</v>
      </c>
      <c r="F28" s="33">
        <f t="shared" si="4"/>
        <v>28800</v>
      </c>
      <c r="G28" s="34">
        <f t="shared" si="0"/>
        <v>64800</v>
      </c>
      <c r="H28" s="35">
        <f t="shared" si="8"/>
        <v>30948.840888155548</v>
      </c>
      <c r="I28" s="35">
        <f t="shared" si="9"/>
        <v>3438.7600986839498</v>
      </c>
      <c r="J28" s="35">
        <f t="shared" si="10"/>
        <v>11939.346703441124</v>
      </c>
      <c r="K28" s="35">
        <f t="shared" si="11"/>
        <v>1326.594078160125</v>
      </c>
      <c r="L28" s="22">
        <v>1.45</v>
      </c>
      <c r="M28" s="22">
        <v>0.15</v>
      </c>
      <c r="N28" s="51">
        <f t="shared" si="5"/>
        <v>451200</v>
      </c>
      <c r="O28" s="34">
        <f t="shared" si="1"/>
        <v>654240</v>
      </c>
      <c r="P28" s="35">
        <f t="shared" si="12"/>
        <v>312468.66763374821</v>
      </c>
      <c r="Q28" s="35">
        <f t="shared" si="13"/>
        <v>32324.344927629125</v>
      </c>
      <c r="R28" s="35">
        <f t="shared" si="14"/>
        <v>120543.18190215003</v>
      </c>
      <c r="S28" s="35">
        <f t="shared" si="15"/>
        <v>12469.984334705174</v>
      </c>
      <c r="T28" s="22">
        <v>0.2</v>
      </c>
      <c r="U28" s="22">
        <v>0.4</v>
      </c>
      <c r="V28" s="51">
        <f t="shared" si="6"/>
        <v>1008000</v>
      </c>
      <c r="W28" s="34">
        <f t="shared" si="2"/>
        <v>201600</v>
      </c>
      <c r="X28" s="35">
        <f t="shared" si="16"/>
        <v>96285.282763150593</v>
      </c>
      <c r="Y28" s="35">
        <f t="shared" si="17"/>
        <v>192570.56552630119</v>
      </c>
      <c r="Z28" s="35">
        <f t="shared" si="18"/>
        <v>37144.634188483498</v>
      </c>
      <c r="AA28" s="35">
        <f t="shared" si="19"/>
        <v>74289.268376966997</v>
      </c>
      <c r="AB28" s="22">
        <v>15</v>
      </c>
      <c r="AC28" s="22">
        <v>5.3</v>
      </c>
      <c r="AD28" s="54">
        <f t="shared" si="7"/>
        <v>4252</v>
      </c>
      <c r="AE28" s="35">
        <f t="shared" si="3"/>
        <v>63780</v>
      </c>
      <c r="AF28" s="35">
        <f t="shared" si="20"/>
        <v>30461.683207508653</v>
      </c>
      <c r="AG28" s="35">
        <f t="shared" si="21"/>
        <v>10763.128066653057</v>
      </c>
      <c r="AH28" s="35">
        <f t="shared" si="22"/>
        <v>11751.41254236844</v>
      </c>
      <c r="AI28" s="35">
        <f t="shared" si="23"/>
        <v>4152.165764970182</v>
      </c>
    </row>
    <row r="29" spans="1:35" x14ac:dyDescent="0.25">
      <c r="A29" s="30">
        <v>2042</v>
      </c>
      <c r="B29" s="30">
        <v>26</v>
      </c>
      <c r="C29" s="30">
        <f t="shared" si="24"/>
        <v>21</v>
      </c>
      <c r="D29" s="22">
        <v>2.25</v>
      </c>
      <c r="E29" s="22">
        <v>0.25</v>
      </c>
      <c r="F29" s="33">
        <f t="shared" si="4"/>
        <v>28800</v>
      </c>
      <c r="G29" s="34">
        <f t="shared" si="0"/>
        <v>64800</v>
      </c>
      <c r="H29" s="35">
        <f t="shared" si="8"/>
        <v>30047.41833801509</v>
      </c>
      <c r="I29" s="35">
        <f t="shared" si="9"/>
        <v>3338.6020375572321</v>
      </c>
      <c r="J29" s="35">
        <f t="shared" si="10"/>
        <v>11158.267947141239</v>
      </c>
      <c r="K29" s="35">
        <f t="shared" si="11"/>
        <v>1239.8075496823599</v>
      </c>
      <c r="L29" s="22">
        <v>1.45</v>
      </c>
      <c r="M29" s="22">
        <v>0.15</v>
      </c>
      <c r="N29" s="51">
        <f t="shared" si="5"/>
        <v>451200</v>
      </c>
      <c r="O29" s="34">
        <f t="shared" si="1"/>
        <v>654240</v>
      </c>
      <c r="P29" s="35">
        <f t="shared" si="12"/>
        <v>303367.63847936713</v>
      </c>
      <c r="Q29" s="35">
        <f t="shared" si="13"/>
        <v>31382.859153037982</v>
      </c>
      <c r="R29" s="35">
        <f t="shared" si="14"/>
        <v>112657.17934780377</v>
      </c>
      <c r="S29" s="35">
        <f t="shared" si="15"/>
        <v>11654.190967014183</v>
      </c>
      <c r="T29" s="22">
        <v>0.2</v>
      </c>
      <c r="U29" s="22">
        <v>0.4</v>
      </c>
      <c r="V29" s="51">
        <f t="shared" si="6"/>
        <v>1008000</v>
      </c>
      <c r="W29" s="34">
        <f t="shared" si="2"/>
        <v>201600</v>
      </c>
      <c r="X29" s="35">
        <f t="shared" si="16"/>
        <v>93480.857051602492</v>
      </c>
      <c r="Y29" s="35">
        <f t="shared" si="17"/>
        <v>186961.71410320498</v>
      </c>
      <c r="Z29" s="35">
        <f t="shared" si="18"/>
        <v>34714.611391106075</v>
      </c>
      <c r="AA29" s="35">
        <f t="shared" si="19"/>
        <v>69429.222782212149</v>
      </c>
      <c r="AB29" s="22">
        <v>15</v>
      </c>
      <c r="AC29" s="22">
        <v>5.3</v>
      </c>
      <c r="AD29" s="54">
        <f t="shared" si="7"/>
        <v>4252</v>
      </c>
      <c r="AE29" s="35">
        <f t="shared" si="3"/>
        <v>63780</v>
      </c>
      <c r="AF29" s="35">
        <f t="shared" si="20"/>
        <v>29574.449716027815</v>
      </c>
      <c r="AG29" s="35">
        <f t="shared" si="21"/>
        <v>10449.638899663161</v>
      </c>
      <c r="AH29" s="35">
        <f t="shared" si="22"/>
        <v>10982.628544269572</v>
      </c>
      <c r="AI29" s="35">
        <f t="shared" si="23"/>
        <v>3880.5287523085817</v>
      </c>
    </row>
    <row r="30" spans="1:35" x14ac:dyDescent="0.25">
      <c r="A30" s="30">
        <v>2043</v>
      </c>
      <c r="B30" s="30">
        <v>27</v>
      </c>
      <c r="C30" s="30">
        <f t="shared" si="24"/>
        <v>22</v>
      </c>
      <c r="D30" s="22">
        <v>2.25</v>
      </c>
      <c r="E30" s="22">
        <v>0.25</v>
      </c>
      <c r="F30" s="33">
        <f t="shared" si="4"/>
        <v>28800</v>
      </c>
      <c r="G30" s="34">
        <f t="shared" si="0"/>
        <v>64800</v>
      </c>
      <c r="H30" s="35">
        <f t="shared" si="8"/>
        <v>29172.250813606886</v>
      </c>
      <c r="I30" s="35">
        <f t="shared" si="9"/>
        <v>3241.3612015118761</v>
      </c>
      <c r="J30" s="35">
        <f t="shared" si="10"/>
        <v>10428.287801066575</v>
      </c>
      <c r="K30" s="35">
        <f t="shared" si="11"/>
        <v>1158.6986445629529</v>
      </c>
      <c r="L30" s="22">
        <v>1.45</v>
      </c>
      <c r="M30" s="22">
        <v>0.15</v>
      </c>
      <c r="N30" s="51">
        <f t="shared" si="5"/>
        <v>451200</v>
      </c>
      <c r="O30" s="34">
        <f t="shared" si="1"/>
        <v>654240</v>
      </c>
      <c r="P30" s="35">
        <f t="shared" si="12"/>
        <v>294531.68784404581</v>
      </c>
      <c r="Q30" s="35">
        <f t="shared" si="13"/>
        <v>30468.795294211635</v>
      </c>
      <c r="R30" s="35">
        <f t="shared" si="14"/>
        <v>105287.08350262033</v>
      </c>
      <c r="S30" s="35">
        <f t="shared" si="15"/>
        <v>10891.767258891758</v>
      </c>
      <c r="T30" s="22">
        <v>0.2</v>
      </c>
      <c r="U30" s="22">
        <v>0.4</v>
      </c>
      <c r="V30" s="51">
        <f t="shared" si="6"/>
        <v>1008000</v>
      </c>
      <c r="W30" s="34">
        <f t="shared" si="2"/>
        <v>201600</v>
      </c>
      <c r="X30" s="35">
        <f t="shared" si="16"/>
        <v>90758.113642332537</v>
      </c>
      <c r="Y30" s="35">
        <f t="shared" si="17"/>
        <v>181516.22728466507</v>
      </c>
      <c r="Z30" s="35">
        <f t="shared" si="18"/>
        <v>32443.562047762684</v>
      </c>
      <c r="AA30" s="35">
        <f t="shared" si="19"/>
        <v>64887.124095525367</v>
      </c>
      <c r="AB30" s="22">
        <v>15</v>
      </c>
      <c r="AC30" s="22">
        <v>5.3</v>
      </c>
      <c r="AD30" s="54">
        <f t="shared" si="7"/>
        <v>4252</v>
      </c>
      <c r="AE30" s="35">
        <f t="shared" si="3"/>
        <v>63780</v>
      </c>
      <c r="AF30" s="35">
        <f t="shared" si="20"/>
        <v>28713.057976726035</v>
      </c>
      <c r="AG30" s="35">
        <f t="shared" si="21"/>
        <v>10145.280485109866</v>
      </c>
      <c r="AH30" s="35">
        <f t="shared" si="22"/>
        <v>10264.138826420158</v>
      </c>
      <c r="AI30" s="35">
        <f t="shared" si="23"/>
        <v>3626.6623853351221</v>
      </c>
    </row>
    <row r="31" spans="1:35" x14ac:dyDescent="0.25">
      <c r="A31" s="30">
        <v>2044</v>
      </c>
      <c r="B31" s="30">
        <v>28</v>
      </c>
      <c r="C31" s="30">
        <f t="shared" si="24"/>
        <v>23</v>
      </c>
      <c r="D31" s="22">
        <v>2.25</v>
      </c>
      <c r="E31" s="22">
        <v>0.25</v>
      </c>
      <c r="F31" s="33">
        <f t="shared" si="4"/>
        <v>28800</v>
      </c>
      <c r="G31" s="34">
        <f t="shared" si="0"/>
        <v>64800</v>
      </c>
      <c r="H31" s="35">
        <f t="shared" si="8"/>
        <v>28322.57360544358</v>
      </c>
      <c r="I31" s="35">
        <f t="shared" si="9"/>
        <v>3146.9526228270643</v>
      </c>
      <c r="J31" s="35">
        <f t="shared" si="10"/>
        <v>9746.0633654827834</v>
      </c>
      <c r="K31" s="35">
        <f t="shared" si="11"/>
        <v>1082.8959294980871</v>
      </c>
      <c r="L31" s="22">
        <v>1.45</v>
      </c>
      <c r="M31" s="22">
        <v>0.15</v>
      </c>
      <c r="N31" s="51">
        <f t="shared" si="5"/>
        <v>451200</v>
      </c>
      <c r="O31" s="34">
        <f t="shared" si="1"/>
        <v>654240</v>
      </c>
      <c r="P31" s="35">
        <f t="shared" si="12"/>
        <v>285953.09499421925</v>
      </c>
      <c r="Q31" s="35">
        <f t="shared" si="13"/>
        <v>29581.354654574403</v>
      </c>
      <c r="R31" s="35">
        <f t="shared" si="14"/>
        <v>98399.14346039285</v>
      </c>
      <c r="S31" s="35">
        <f t="shared" si="15"/>
        <v>10179.221737282018</v>
      </c>
      <c r="T31" s="22">
        <v>0.2</v>
      </c>
      <c r="U31" s="22">
        <v>0.4</v>
      </c>
      <c r="V31" s="51">
        <f t="shared" si="6"/>
        <v>1008000</v>
      </c>
      <c r="W31" s="34">
        <f t="shared" si="2"/>
        <v>201600</v>
      </c>
      <c r="X31" s="35">
        <f t="shared" si="16"/>
        <v>88114.673439157807</v>
      </c>
      <c r="Y31" s="35">
        <f t="shared" si="17"/>
        <v>176229.34687831561</v>
      </c>
      <c r="Z31" s="35">
        <f t="shared" si="18"/>
        <v>30321.086025946439</v>
      </c>
      <c r="AA31" s="35">
        <f t="shared" si="19"/>
        <v>60642.172051892878</v>
      </c>
      <c r="AB31" s="22">
        <v>15</v>
      </c>
      <c r="AC31" s="22">
        <v>5.3</v>
      </c>
      <c r="AD31" s="54">
        <f t="shared" si="7"/>
        <v>4252</v>
      </c>
      <c r="AE31" s="35">
        <f t="shared" si="3"/>
        <v>63780</v>
      </c>
      <c r="AF31" s="35">
        <f t="shared" si="20"/>
        <v>27876.755317209743</v>
      </c>
      <c r="AG31" s="35">
        <f t="shared" si="21"/>
        <v>9849.7868787474417</v>
      </c>
      <c r="AH31" s="35">
        <f t="shared" si="22"/>
        <v>9592.6531088038882</v>
      </c>
      <c r="AI31" s="35">
        <f t="shared" si="23"/>
        <v>3389.4040984440403</v>
      </c>
    </row>
    <row r="32" spans="1:35" x14ac:dyDescent="0.25">
      <c r="A32" s="30">
        <v>2045</v>
      </c>
      <c r="B32" s="30">
        <v>29</v>
      </c>
      <c r="C32" s="30">
        <f t="shared" si="24"/>
        <v>24</v>
      </c>
      <c r="D32" s="22">
        <v>2.25</v>
      </c>
      <c r="E32" s="22">
        <v>0.25</v>
      </c>
      <c r="F32" s="33">
        <f t="shared" si="4"/>
        <v>28800</v>
      </c>
      <c r="G32" s="34">
        <f t="shared" si="0"/>
        <v>64800</v>
      </c>
      <c r="H32" s="35">
        <f t="shared" si="8"/>
        <v>27497.64427712969</v>
      </c>
      <c r="I32" s="35">
        <f t="shared" si="9"/>
        <v>3055.2938085699657</v>
      </c>
      <c r="J32" s="35">
        <f t="shared" si="10"/>
        <v>9108.4704350306383</v>
      </c>
      <c r="K32" s="35">
        <f t="shared" si="11"/>
        <v>1012.0522705589598</v>
      </c>
      <c r="L32" s="22">
        <v>1.45</v>
      </c>
      <c r="M32" s="22">
        <v>0.15</v>
      </c>
      <c r="N32" s="51">
        <f t="shared" si="5"/>
        <v>451200</v>
      </c>
      <c r="O32" s="34">
        <f t="shared" si="1"/>
        <v>654240</v>
      </c>
      <c r="P32" s="35">
        <f t="shared" si="12"/>
        <v>277624.36407205753</v>
      </c>
      <c r="Q32" s="35">
        <f t="shared" si="13"/>
        <v>28719.761800557677</v>
      </c>
      <c r="R32" s="35">
        <f t="shared" si="14"/>
        <v>91961.816318124154</v>
      </c>
      <c r="S32" s="35">
        <f t="shared" si="15"/>
        <v>9513.2913432542227</v>
      </c>
      <c r="T32" s="22">
        <v>0.2</v>
      </c>
      <c r="U32" s="22">
        <v>0.4</v>
      </c>
      <c r="V32" s="51">
        <f t="shared" si="6"/>
        <v>1008000</v>
      </c>
      <c r="W32" s="34">
        <f t="shared" si="2"/>
        <v>201600</v>
      </c>
      <c r="X32" s="35">
        <f t="shared" si="16"/>
        <v>85548.226639959044</v>
      </c>
      <c r="Y32" s="35">
        <f t="shared" si="17"/>
        <v>171096.45327991809</v>
      </c>
      <c r="Z32" s="35">
        <f t="shared" si="18"/>
        <v>28337.463575650876</v>
      </c>
      <c r="AA32" s="35">
        <f t="shared" si="19"/>
        <v>56674.927151301752</v>
      </c>
      <c r="AB32" s="22">
        <v>15</v>
      </c>
      <c r="AC32" s="22">
        <v>5.3</v>
      </c>
      <c r="AD32" s="54">
        <f t="shared" si="7"/>
        <v>4252</v>
      </c>
      <c r="AE32" s="35">
        <f t="shared" si="3"/>
        <v>63780</v>
      </c>
      <c r="AF32" s="35">
        <f t="shared" si="20"/>
        <v>27064.810987582277</v>
      </c>
      <c r="AG32" s="35">
        <f t="shared" si="21"/>
        <v>9562.8998822790709</v>
      </c>
      <c r="AH32" s="35">
        <f t="shared" si="22"/>
        <v>8965.0963633681185</v>
      </c>
      <c r="AI32" s="35">
        <f t="shared" si="23"/>
        <v>3167.6673817234018</v>
      </c>
    </row>
    <row r="33" spans="1:35" x14ac:dyDescent="0.25">
      <c r="A33" s="30">
        <v>2046</v>
      </c>
      <c r="B33" s="30">
        <v>30</v>
      </c>
      <c r="C33" s="30">
        <f t="shared" si="24"/>
        <v>25</v>
      </c>
      <c r="D33" s="22">
        <v>2.25</v>
      </c>
      <c r="E33" s="22">
        <v>0.25</v>
      </c>
      <c r="F33" s="33">
        <f t="shared" si="4"/>
        <v>28800</v>
      </c>
      <c r="G33" s="34">
        <f t="shared" si="0"/>
        <v>64800</v>
      </c>
      <c r="H33" s="35">
        <f t="shared" si="8"/>
        <v>26696.742016630767</v>
      </c>
      <c r="I33" s="35">
        <f t="shared" si="9"/>
        <v>2966.3046685145296</v>
      </c>
      <c r="J33" s="35">
        <f t="shared" si="10"/>
        <v>8512.5891916174187</v>
      </c>
      <c r="K33" s="35">
        <f t="shared" si="11"/>
        <v>945.84324351304656</v>
      </c>
      <c r="L33" s="22">
        <v>1.45</v>
      </c>
      <c r="M33" s="22">
        <v>0.15</v>
      </c>
      <c r="N33" s="51">
        <f t="shared" si="5"/>
        <v>451200</v>
      </c>
      <c r="O33" s="34">
        <f t="shared" si="1"/>
        <v>654240</v>
      </c>
      <c r="P33" s="35">
        <f t="shared" si="12"/>
        <v>269538.21754568693</v>
      </c>
      <c r="Q33" s="35">
        <f t="shared" si="13"/>
        <v>27883.26388403658</v>
      </c>
      <c r="R33" s="35">
        <f t="shared" si="14"/>
        <v>85945.622727218841</v>
      </c>
      <c r="S33" s="35">
        <f t="shared" si="15"/>
        <v>8890.9264890226386</v>
      </c>
      <c r="T33" s="22">
        <v>0.2</v>
      </c>
      <c r="U33" s="22">
        <v>0.4</v>
      </c>
      <c r="V33" s="51">
        <f t="shared" si="6"/>
        <v>1008000</v>
      </c>
      <c r="W33" s="34">
        <f t="shared" si="2"/>
        <v>201600</v>
      </c>
      <c r="X33" s="35">
        <f t="shared" si="16"/>
        <v>83056.530718406837</v>
      </c>
      <c r="Y33" s="35">
        <f t="shared" si="17"/>
        <v>166113.06143681367</v>
      </c>
      <c r="Z33" s="35">
        <f t="shared" si="18"/>
        <v>26483.610818365305</v>
      </c>
      <c r="AA33" s="35">
        <f t="shared" si="19"/>
        <v>52967.22163673061</v>
      </c>
      <c r="AB33" s="22">
        <v>15</v>
      </c>
      <c r="AC33" s="22">
        <v>5.3</v>
      </c>
      <c r="AD33" s="54">
        <f t="shared" si="7"/>
        <v>4252</v>
      </c>
      <c r="AE33" s="35">
        <f t="shared" si="3"/>
        <v>63780</v>
      </c>
      <c r="AF33" s="35">
        <f t="shared" si="20"/>
        <v>26276.515521924543</v>
      </c>
      <c r="AG33" s="35">
        <f t="shared" si="21"/>
        <v>9284.368817746672</v>
      </c>
      <c r="AH33" s="35">
        <f t="shared" si="22"/>
        <v>8378.5947321197382</v>
      </c>
      <c r="AI33" s="35">
        <f t="shared" si="23"/>
        <v>2960.4368053489738</v>
      </c>
    </row>
    <row r="34" spans="1:35" x14ac:dyDescent="0.25">
      <c r="A34" s="30">
        <v>2047</v>
      </c>
      <c r="B34" s="30">
        <v>31</v>
      </c>
      <c r="C34" s="30">
        <f t="shared" si="24"/>
        <v>26</v>
      </c>
      <c r="D34" s="22">
        <v>2.25</v>
      </c>
      <c r="E34" s="22">
        <v>0.25</v>
      </c>
      <c r="F34" s="33">
        <f t="shared" si="4"/>
        <v>28800</v>
      </c>
      <c r="G34" s="34">
        <f t="shared" si="0"/>
        <v>64800</v>
      </c>
      <c r="H34" s="35">
        <f t="shared" si="8"/>
        <v>25919.167006437634</v>
      </c>
      <c r="I34" s="35">
        <f t="shared" si="9"/>
        <v>2879.9074451597371</v>
      </c>
      <c r="J34" s="35">
        <f t="shared" si="10"/>
        <v>7955.6908332873063</v>
      </c>
      <c r="K34" s="35">
        <f t="shared" si="11"/>
        <v>883.96564814303406</v>
      </c>
      <c r="L34" s="22">
        <v>1.45</v>
      </c>
      <c r="M34" s="22">
        <v>0.15</v>
      </c>
      <c r="N34" s="51">
        <f t="shared" si="5"/>
        <v>451200</v>
      </c>
      <c r="O34" s="34">
        <f t="shared" si="1"/>
        <v>654240</v>
      </c>
      <c r="P34" s="35">
        <f t="shared" si="12"/>
        <v>261687.58985018145</v>
      </c>
      <c r="Q34" s="35">
        <f t="shared" si="13"/>
        <v>27071.129984501527</v>
      </c>
      <c r="R34" s="35">
        <f t="shared" si="14"/>
        <v>80323.011894597032</v>
      </c>
      <c r="S34" s="35">
        <f t="shared" si="15"/>
        <v>8309.2770925445202</v>
      </c>
      <c r="T34" s="22">
        <v>0.2</v>
      </c>
      <c r="U34" s="22">
        <v>0.4</v>
      </c>
      <c r="V34" s="51">
        <f t="shared" si="6"/>
        <v>1008000</v>
      </c>
      <c r="W34" s="34">
        <f t="shared" si="2"/>
        <v>201600</v>
      </c>
      <c r="X34" s="35">
        <f t="shared" si="16"/>
        <v>80637.408464472639</v>
      </c>
      <c r="Y34" s="35">
        <f t="shared" si="17"/>
        <v>161274.81692894528</v>
      </c>
      <c r="Z34" s="35">
        <f t="shared" si="18"/>
        <v>24751.038148004955</v>
      </c>
      <c r="AA34" s="35">
        <f t="shared" si="19"/>
        <v>49502.076296009909</v>
      </c>
      <c r="AB34" s="22">
        <v>15</v>
      </c>
      <c r="AC34" s="22">
        <v>5.3</v>
      </c>
      <c r="AD34" s="54">
        <f t="shared" si="7"/>
        <v>4252</v>
      </c>
      <c r="AE34" s="35">
        <f t="shared" si="3"/>
        <v>63780</v>
      </c>
      <c r="AF34" s="35">
        <f t="shared" si="20"/>
        <v>25511.180118373337</v>
      </c>
      <c r="AG34" s="35">
        <f t="shared" si="21"/>
        <v>9013.9503084919124</v>
      </c>
      <c r="AH34" s="35">
        <f t="shared" si="22"/>
        <v>7830.4623664670435</v>
      </c>
      <c r="AI34" s="35">
        <f t="shared" si="23"/>
        <v>2766.7633694850219</v>
      </c>
    </row>
    <row r="35" spans="1:35" x14ac:dyDescent="0.25">
      <c r="A35" s="30">
        <v>2048</v>
      </c>
      <c r="B35" s="30">
        <v>32</v>
      </c>
      <c r="C35" s="30">
        <f t="shared" si="24"/>
        <v>27</v>
      </c>
      <c r="D35" s="22">
        <v>2.25</v>
      </c>
      <c r="E35" s="22">
        <v>0.25</v>
      </c>
      <c r="F35" s="33">
        <f t="shared" si="4"/>
        <v>28800</v>
      </c>
      <c r="G35" s="34">
        <f t="shared" si="0"/>
        <v>64800</v>
      </c>
      <c r="H35" s="35">
        <f t="shared" si="8"/>
        <v>25164.239812075379</v>
      </c>
      <c r="I35" s="35">
        <f t="shared" si="9"/>
        <v>2796.026645786153</v>
      </c>
      <c r="J35" s="35">
        <f t="shared" si="10"/>
        <v>7435.2250778386051</v>
      </c>
      <c r="K35" s="35">
        <f t="shared" si="11"/>
        <v>826.13611975984497</v>
      </c>
      <c r="L35" s="22">
        <v>1.45</v>
      </c>
      <c r="M35" s="22">
        <v>0.15</v>
      </c>
      <c r="N35" s="51">
        <f t="shared" si="5"/>
        <v>451200</v>
      </c>
      <c r="O35" s="34">
        <f t="shared" si="1"/>
        <v>654240</v>
      </c>
      <c r="P35" s="35">
        <f t="shared" si="12"/>
        <v>254065.62121376843</v>
      </c>
      <c r="Q35" s="35">
        <f t="shared" si="13"/>
        <v>26282.650470389839</v>
      </c>
      <c r="R35" s="35">
        <f t="shared" si="14"/>
        <v>75068.235415511255</v>
      </c>
      <c r="S35" s="35">
        <f t="shared" si="15"/>
        <v>7765.6795257425429</v>
      </c>
      <c r="T35" s="22">
        <v>0.2</v>
      </c>
      <c r="U35" s="22">
        <v>0.4</v>
      </c>
      <c r="V35" s="51">
        <f t="shared" si="6"/>
        <v>1008000</v>
      </c>
      <c r="W35" s="34">
        <f t="shared" si="2"/>
        <v>201600</v>
      </c>
      <c r="X35" s="35">
        <f t="shared" si="16"/>
        <v>78288.746082012294</v>
      </c>
      <c r="Y35" s="35">
        <f t="shared" si="17"/>
        <v>156577.49216402459</v>
      </c>
      <c r="Z35" s="35">
        <f t="shared" si="18"/>
        <v>23131.811353275662</v>
      </c>
      <c r="AA35" s="35">
        <f t="shared" si="19"/>
        <v>46263.622706551323</v>
      </c>
      <c r="AB35" s="22">
        <v>15</v>
      </c>
      <c r="AC35" s="22">
        <v>5.3</v>
      </c>
      <c r="AD35" s="54">
        <f t="shared" si="7"/>
        <v>4252</v>
      </c>
      <c r="AE35" s="35">
        <f t="shared" si="3"/>
        <v>63780</v>
      </c>
      <c r="AF35" s="35">
        <f t="shared" si="20"/>
        <v>24768.136037255674</v>
      </c>
      <c r="AG35" s="35">
        <f t="shared" si="21"/>
        <v>8751.4080664970043</v>
      </c>
      <c r="AH35" s="35">
        <f t="shared" si="22"/>
        <v>7318.1891275392936</v>
      </c>
      <c r="AI35" s="35">
        <f t="shared" si="23"/>
        <v>2585.7601583972169</v>
      </c>
    </row>
    <row r="36" spans="1:35" x14ac:dyDescent="0.25">
      <c r="A36" s="30">
        <v>2049</v>
      </c>
      <c r="B36" s="30">
        <v>33</v>
      </c>
      <c r="C36" s="30">
        <f t="shared" si="24"/>
        <v>28</v>
      </c>
      <c r="D36" s="22">
        <v>2.25</v>
      </c>
      <c r="E36" s="22">
        <v>0.25</v>
      </c>
      <c r="F36" s="33">
        <f t="shared" si="4"/>
        <v>28800</v>
      </c>
      <c r="G36" s="34">
        <f t="shared" si="0"/>
        <v>64800</v>
      </c>
      <c r="H36" s="35">
        <f t="shared" si="8"/>
        <v>24431.300788422697</v>
      </c>
      <c r="I36" s="35">
        <f t="shared" si="9"/>
        <v>2714.5889764914104</v>
      </c>
      <c r="J36" s="35">
        <f t="shared" si="10"/>
        <v>6948.808483961313</v>
      </c>
      <c r="K36" s="35">
        <f t="shared" si="11"/>
        <v>772.08983155125702</v>
      </c>
      <c r="L36" s="22">
        <v>1.45</v>
      </c>
      <c r="M36" s="22">
        <v>0.15</v>
      </c>
      <c r="N36" s="51">
        <f t="shared" si="5"/>
        <v>451200</v>
      </c>
      <c r="O36" s="34">
        <f t="shared" si="1"/>
        <v>654240</v>
      </c>
      <c r="P36" s="35">
        <f t="shared" si="12"/>
        <v>246665.65166385286</v>
      </c>
      <c r="Q36" s="35">
        <f t="shared" si="13"/>
        <v>25517.136379019259</v>
      </c>
      <c r="R36" s="35">
        <f t="shared" si="14"/>
        <v>70157.22936029089</v>
      </c>
      <c r="S36" s="35">
        <f t="shared" si="15"/>
        <v>7257.6444165818157</v>
      </c>
      <c r="T36" s="22">
        <v>0.2</v>
      </c>
      <c r="U36" s="22">
        <v>0.4</v>
      </c>
      <c r="V36" s="51">
        <f t="shared" si="6"/>
        <v>1008000</v>
      </c>
      <c r="W36" s="34">
        <f t="shared" si="2"/>
        <v>201600</v>
      </c>
      <c r="X36" s="35">
        <f t="shared" si="16"/>
        <v>76008.491341759494</v>
      </c>
      <c r="Y36" s="35">
        <f t="shared" si="17"/>
        <v>152016.98268351899</v>
      </c>
      <c r="Z36" s="35">
        <f t="shared" si="18"/>
        <v>21618.515283435194</v>
      </c>
      <c r="AA36" s="35">
        <f t="shared" si="19"/>
        <v>43237.030566870388</v>
      </c>
      <c r="AB36" s="22">
        <v>15</v>
      </c>
      <c r="AC36" s="22">
        <v>5.3</v>
      </c>
      <c r="AD36" s="54">
        <f t="shared" si="7"/>
        <v>4252</v>
      </c>
      <c r="AE36" s="35">
        <f t="shared" si="3"/>
        <v>63780</v>
      </c>
      <c r="AF36" s="35">
        <f t="shared" si="20"/>
        <v>24046.734016753078</v>
      </c>
      <c r="AG36" s="35">
        <f t="shared" si="21"/>
        <v>8496.5126859194206</v>
      </c>
      <c r="AH36" s="35">
        <f t="shared" si="22"/>
        <v>6839.4290911582184</v>
      </c>
      <c r="AI36" s="35">
        <f t="shared" si="23"/>
        <v>2416.5982788759034</v>
      </c>
    </row>
    <row r="37" spans="1:35" x14ac:dyDescent="0.25">
      <c r="A37" s="30">
        <v>2050</v>
      </c>
      <c r="B37" s="30">
        <v>34</v>
      </c>
      <c r="C37" s="30">
        <f t="shared" si="24"/>
        <v>29</v>
      </c>
      <c r="D37" s="22">
        <v>2.25</v>
      </c>
      <c r="E37" s="22">
        <v>0.25</v>
      </c>
      <c r="F37" s="33">
        <f t="shared" si="4"/>
        <v>28800</v>
      </c>
      <c r="G37" s="34">
        <f t="shared" si="0"/>
        <v>64800</v>
      </c>
      <c r="H37" s="35">
        <f t="shared" si="8"/>
        <v>23719.709503323011</v>
      </c>
      <c r="I37" s="35">
        <f t="shared" si="9"/>
        <v>2635.5232781470008</v>
      </c>
      <c r="J37" s="35">
        <f t="shared" si="10"/>
        <v>6494.2135364124424</v>
      </c>
      <c r="K37" s="35">
        <f t="shared" si="11"/>
        <v>721.57928182360467</v>
      </c>
      <c r="L37" s="22">
        <v>1.45</v>
      </c>
      <c r="M37" s="22">
        <v>0.15</v>
      </c>
      <c r="N37" s="51">
        <f t="shared" si="5"/>
        <v>451200</v>
      </c>
      <c r="O37" s="34">
        <f t="shared" si="1"/>
        <v>654240</v>
      </c>
      <c r="P37" s="35">
        <f t="shared" si="12"/>
        <v>239481.21520762416</v>
      </c>
      <c r="Q37" s="35">
        <f t="shared" si="13"/>
        <v>24773.918814581812</v>
      </c>
      <c r="R37" s="35">
        <f t="shared" si="14"/>
        <v>65567.504075038218</v>
      </c>
      <c r="S37" s="35">
        <f t="shared" si="15"/>
        <v>6782.8452491418839</v>
      </c>
      <c r="T37" s="22">
        <v>0.2</v>
      </c>
      <c r="U37" s="22">
        <v>0.4</v>
      </c>
      <c r="V37" s="51">
        <f t="shared" si="6"/>
        <v>1008000</v>
      </c>
      <c r="W37" s="34">
        <f t="shared" si="2"/>
        <v>201600</v>
      </c>
      <c r="X37" s="35">
        <f t="shared" si="16"/>
        <v>73794.651788116025</v>
      </c>
      <c r="Y37" s="35">
        <f t="shared" si="17"/>
        <v>147589.30357623205</v>
      </c>
      <c r="Z37" s="35">
        <f t="shared" si="18"/>
        <v>20204.219891060933</v>
      </c>
      <c r="AA37" s="35">
        <f t="shared" si="19"/>
        <v>40408.439782121866</v>
      </c>
      <c r="AB37" s="22">
        <v>15</v>
      </c>
      <c r="AC37" s="22">
        <v>5.3</v>
      </c>
      <c r="AD37" s="54">
        <f t="shared" si="7"/>
        <v>4252</v>
      </c>
      <c r="AE37" s="35">
        <f t="shared" si="3"/>
        <v>63780</v>
      </c>
      <c r="AF37" s="35">
        <f t="shared" si="20"/>
        <v>23346.343705585517</v>
      </c>
      <c r="AG37" s="35">
        <f t="shared" si="21"/>
        <v>8249.0414426402149</v>
      </c>
      <c r="AH37" s="35">
        <f t="shared" si="22"/>
        <v>6391.9898048207651</v>
      </c>
      <c r="AI37" s="35">
        <f t="shared" si="23"/>
        <v>2258.5030643700034</v>
      </c>
    </row>
    <row r="38" spans="1:35" x14ac:dyDescent="0.25">
      <c r="A38" s="30">
        <v>2051</v>
      </c>
      <c r="B38" s="30">
        <v>35</v>
      </c>
      <c r="C38" s="30">
        <f t="shared" si="24"/>
        <v>30</v>
      </c>
      <c r="D38" s="22">
        <v>2.25</v>
      </c>
      <c r="E38" s="22">
        <v>0.25</v>
      </c>
      <c r="F38" s="33">
        <f t="shared" si="4"/>
        <v>28800</v>
      </c>
      <c r="G38" s="34">
        <f t="shared" si="0"/>
        <v>64800</v>
      </c>
      <c r="H38" s="35">
        <f t="shared" si="8"/>
        <v>23028.844177983501</v>
      </c>
      <c r="I38" s="35">
        <f t="shared" si="9"/>
        <v>2558.7604642203892</v>
      </c>
      <c r="J38" s="35">
        <f t="shared" si="10"/>
        <v>6069.3584452452724</v>
      </c>
      <c r="K38" s="35">
        <f t="shared" si="11"/>
        <v>674.37316058280805</v>
      </c>
      <c r="L38" s="22">
        <v>1.45</v>
      </c>
      <c r="M38" s="22">
        <v>0.15</v>
      </c>
      <c r="N38" s="51">
        <f t="shared" si="5"/>
        <v>451200</v>
      </c>
      <c r="O38" s="34">
        <f t="shared" si="1"/>
        <v>654240</v>
      </c>
      <c r="P38" s="35">
        <f t="shared" si="12"/>
        <v>232506.03418215935</v>
      </c>
      <c r="Q38" s="35">
        <f t="shared" si="13"/>
        <v>24052.348363671656</v>
      </c>
      <c r="R38" s="35">
        <f t="shared" si="14"/>
        <v>61278.041191624492</v>
      </c>
      <c r="S38" s="35">
        <f t="shared" si="15"/>
        <v>6339.1077094783959</v>
      </c>
      <c r="T38" s="22">
        <v>0.2</v>
      </c>
      <c r="U38" s="22">
        <v>0.4</v>
      </c>
      <c r="V38" s="51">
        <f t="shared" si="6"/>
        <v>1008000</v>
      </c>
      <c r="W38" s="34">
        <f t="shared" si="2"/>
        <v>201600</v>
      </c>
      <c r="X38" s="35">
        <f t="shared" si="16"/>
        <v>71645.292998170888</v>
      </c>
      <c r="Y38" s="35">
        <f t="shared" si="17"/>
        <v>143290.58599634178</v>
      </c>
      <c r="Z38" s="35">
        <f t="shared" si="18"/>
        <v>18882.448496318626</v>
      </c>
      <c r="AA38" s="35">
        <f t="shared" si="19"/>
        <v>37764.896992637252</v>
      </c>
      <c r="AB38" s="22">
        <v>15</v>
      </c>
      <c r="AC38" s="22">
        <v>5.3</v>
      </c>
      <c r="AD38" s="54">
        <f t="shared" si="7"/>
        <v>4252</v>
      </c>
      <c r="AE38" s="35">
        <f t="shared" si="3"/>
        <v>63780</v>
      </c>
      <c r="AF38" s="35">
        <f t="shared" si="20"/>
        <v>22666.353112218945</v>
      </c>
      <c r="AG38" s="35">
        <f t="shared" si="21"/>
        <v>8008.7780996506935</v>
      </c>
      <c r="AH38" s="35">
        <f t="shared" si="22"/>
        <v>5973.8222474960412</v>
      </c>
      <c r="AI38" s="35">
        <f t="shared" si="23"/>
        <v>2110.7505274486011</v>
      </c>
    </row>
    <row r="39" spans="1:35" x14ac:dyDescent="0.25">
      <c r="A39" s="30">
        <v>2052</v>
      </c>
      <c r="B39" s="30">
        <v>36</v>
      </c>
      <c r="C39" s="30">
        <f t="shared" si="24"/>
        <v>31</v>
      </c>
      <c r="D39" s="22">
        <v>2.25</v>
      </c>
      <c r="E39" s="22">
        <v>0.25</v>
      </c>
      <c r="F39" s="33">
        <f t="shared" si="4"/>
        <v>28800</v>
      </c>
      <c r="G39" s="34">
        <f t="shared" si="0"/>
        <v>64800</v>
      </c>
      <c r="H39" s="35">
        <f t="shared" si="8"/>
        <v>22358.101143673302</v>
      </c>
      <c r="I39" s="35">
        <f t="shared" si="9"/>
        <v>2484.2334604081448</v>
      </c>
      <c r="J39" s="35">
        <f t="shared" si="10"/>
        <v>5672.2976123787594</v>
      </c>
      <c r="K39" s="35">
        <f t="shared" si="11"/>
        <v>630.25529026430661</v>
      </c>
      <c r="L39" s="22">
        <v>1.45</v>
      </c>
      <c r="M39" s="22">
        <v>0.15</v>
      </c>
      <c r="N39" s="51">
        <f t="shared" si="5"/>
        <v>451200</v>
      </c>
      <c r="O39" s="34">
        <f t="shared" si="1"/>
        <v>654240</v>
      </c>
      <c r="P39" s="35">
        <f t="shared" si="12"/>
        <v>225734.01376908674</v>
      </c>
      <c r="Q39" s="35">
        <f t="shared" si="13"/>
        <v>23351.794527836562</v>
      </c>
      <c r="R39" s="35">
        <f t="shared" si="14"/>
        <v>57269.197375349999</v>
      </c>
      <c r="S39" s="35">
        <f t="shared" si="15"/>
        <v>5924.3997284844827</v>
      </c>
      <c r="T39" s="22">
        <v>0.2</v>
      </c>
      <c r="U39" s="22">
        <v>0.4</v>
      </c>
      <c r="V39" s="51">
        <f t="shared" si="6"/>
        <v>1008000</v>
      </c>
      <c r="W39" s="34">
        <f t="shared" si="2"/>
        <v>201600</v>
      </c>
      <c r="X39" s="35">
        <f t="shared" si="16"/>
        <v>69558.536891428055</v>
      </c>
      <c r="Y39" s="35">
        <f t="shared" si="17"/>
        <v>139117.07378285611</v>
      </c>
      <c r="Z39" s="35">
        <f t="shared" si="18"/>
        <v>17647.148127400586</v>
      </c>
      <c r="AA39" s="35">
        <f t="shared" si="19"/>
        <v>35294.296254801171</v>
      </c>
      <c r="AB39" s="22">
        <v>15</v>
      </c>
      <c r="AC39" s="22">
        <v>5.3</v>
      </c>
      <c r="AD39" s="54">
        <f t="shared" si="7"/>
        <v>4252</v>
      </c>
      <c r="AE39" s="35">
        <f t="shared" si="3"/>
        <v>63780</v>
      </c>
      <c r="AF39" s="35">
        <f t="shared" si="20"/>
        <v>22006.168070115484</v>
      </c>
      <c r="AG39" s="35">
        <f t="shared" si="21"/>
        <v>7775.5127181074695</v>
      </c>
      <c r="AH39" s="35">
        <f t="shared" si="22"/>
        <v>5583.0114462579832</v>
      </c>
      <c r="AI39" s="35">
        <f t="shared" si="23"/>
        <v>1972.6640443444871</v>
      </c>
    </row>
    <row r="40" spans="1:35" x14ac:dyDescent="0.25">
      <c r="A40" s="30">
        <v>2053</v>
      </c>
      <c r="B40" s="30">
        <v>37</v>
      </c>
      <c r="C40" s="30">
        <f t="shared" si="24"/>
        <v>32</v>
      </c>
      <c r="D40" s="22">
        <v>2.25</v>
      </c>
      <c r="E40" s="22">
        <v>0.25</v>
      </c>
      <c r="F40" s="33">
        <f t="shared" si="4"/>
        <v>28800</v>
      </c>
      <c r="G40" s="34">
        <f t="shared" si="0"/>
        <v>64800</v>
      </c>
      <c r="H40" s="35">
        <f t="shared" si="8"/>
        <v>21706.894314245928</v>
      </c>
      <c r="I40" s="35">
        <f t="shared" si="9"/>
        <v>2411.8771460273256</v>
      </c>
      <c r="J40" s="35">
        <f t="shared" si="10"/>
        <v>5301.2127218493079</v>
      </c>
      <c r="K40" s="35">
        <f t="shared" si="11"/>
        <v>589.02363576103414</v>
      </c>
      <c r="L40" s="22">
        <v>1.45</v>
      </c>
      <c r="M40" s="22">
        <v>0.15</v>
      </c>
      <c r="N40" s="51">
        <f t="shared" si="5"/>
        <v>451200</v>
      </c>
      <c r="O40" s="34">
        <f t="shared" si="1"/>
        <v>654240</v>
      </c>
      <c r="P40" s="35">
        <f t="shared" si="12"/>
        <v>219159.2366690163</v>
      </c>
      <c r="Q40" s="35">
        <f t="shared" si="13"/>
        <v>22671.645172656859</v>
      </c>
      <c r="R40" s="35">
        <f t="shared" si="14"/>
        <v>53522.614369485971</v>
      </c>
      <c r="S40" s="35">
        <f t="shared" si="15"/>
        <v>5536.8221761537216</v>
      </c>
      <c r="T40" s="22">
        <v>0.2</v>
      </c>
      <c r="U40" s="22">
        <v>0.4</v>
      </c>
      <c r="V40" s="51">
        <f t="shared" si="6"/>
        <v>1008000</v>
      </c>
      <c r="W40" s="34">
        <f t="shared" si="2"/>
        <v>201600</v>
      </c>
      <c r="X40" s="35">
        <f t="shared" si="16"/>
        <v>67532.560088765109</v>
      </c>
      <c r="Y40" s="35">
        <f t="shared" si="17"/>
        <v>135065.12017753022</v>
      </c>
      <c r="Z40" s="35">
        <f t="shared" si="18"/>
        <v>16492.661801308957</v>
      </c>
      <c r="AA40" s="35">
        <f t="shared" si="19"/>
        <v>32985.323602617915</v>
      </c>
      <c r="AB40" s="22">
        <v>15</v>
      </c>
      <c r="AC40" s="22">
        <v>5.3</v>
      </c>
      <c r="AD40" s="54">
        <f t="shared" si="7"/>
        <v>4252</v>
      </c>
      <c r="AE40" s="35">
        <f t="shared" si="3"/>
        <v>63780</v>
      </c>
      <c r="AF40" s="35">
        <f t="shared" si="20"/>
        <v>21365.211718558723</v>
      </c>
      <c r="AG40" s="35">
        <f t="shared" si="21"/>
        <v>7549.0414738907484</v>
      </c>
      <c r="AH40" s="35">
        <f t="shared" si="22"/>
        <v>5217.767706783161</v>
      </c>
      <c r="AI40" s="35">
        <f t="shared" si="23"/>
        <v>1843.6112563967167</v>
      </c>
    </row>
    <row r="41" spans="1:35" x14ac:dyDescent="0.25">
      <c r="A41" s="30">
        <v>2054</v>
      </c>
      <c r="B41" s="30">
        <v>38</v>
      </c>
      <c r="C41" s="30">
        <f t="shared" si="24"/>
        <v>33</v>
      </c>
      <c r="D41" s="22">
        <v>2.25</v>
      </c>
      <c r="E41" s="22">
        <v>0.25</v>
      </c>
      <c r="F41" s="33">
        <f t="shared" si="4"/>
        <v>28800</v>
      </c>
      <c r="G41" s="34">
        <f t="shared" si="0"/>
        <v>64800</v>
      </c>
      <c r="H41" s="35">
        <f t="shared" si="8"/>
        <v>21074.654674025172</v>
      </c>
      <c r="I41" s="35">
        <f t="shared" si="9"/>
        <v>2341.628297113908</v>
      </c>
      <c r="J41" s="35">
        <f t="shared" si="10"/>
        <v>4954.4044129432787</v>
      </c>
      <c r="K41" s="35">
        <f t="shared" si="11"/>
        <v>550.48937921591983</v>
      </c>
      <c r="L41" s="22">
        <v>1.45</v>
      </c>
      <c r="M41" s="22">
        <v>0.15</v>
      </c>
      <c r="N41" s="51">
        <f t="shared" si="5"/>
        <v>451200</v>
      </c>
      <c r="O41" s="34">
        <f t="shared" si="1"/>
        <v>654240</v>
      </c>
      <c r="P41" s="35">
        <f t="shared" si="12"/>
        <v>212775.95793108377</v>
      </c>
      <c r="Q41" s="35">
        <f t="shared" si="13"/>
        <v>22011.305992870737</v>
      </c>
      <c r="R41" s="35">
        <f t="shared" si="14"/>
        <v>50021.134924753249</v>
      </c>
      <c r="S41" s="35">
        <f t="shared" si="15"/>
        <v>5174.6001646296463</v>
      </c>
      <c r="T41" s="22">
        <v>0.2</v>
      </c>
      <c r="U41" s="22">
        <v>0.4</v>
      </c>
      <c r="V41" s="51">
        <f t="shared" si="6"/>
        <v>1008000</v>
      </c>
      <c r="W41" s="34">
        <f t="shared" si="2"/>
        <v>201600</v>
      </c>
      <c r="X41" s="35">
        <f t="shared" si="16"/>
        <v>65565.592319189425</v>
      </c>
      <c r="Y41" s="35">
        <f t="shared" si="17"/>
        <v>131131.18463837885</v>
      </c>
      <c r="Z41" s="35">
        <f t="shared" si="18"/>
        <v>15413.702618045754</v>
      </c>
      <c r="AA41" s="35">
        <f t="shared" si="19"/>
        <v>30827.405236091508</v>
      </c>
      <c r="AB41" s="22">
        <v>15</v>
      </c>
      <c r="AC41" s="22">
        <v>5.3</v>
      </c>
      <c r="AD41" s="54">
        <f t="shared" si="7"/>
        <v>4252</v>
      </c>
      <c r="AE41" s="35">
        <f t="shared" si="3"/>
        <v>63780</v>
      </c>
      <c r="AF41" s="35">
        <f t="shared" si="20"/>
        <v>20742.923998600701</v>
      </c>
      <c r="AG41" s="35">
        <f t="shared" si="21"/>
        <v>7329.1664795055813</v>
      </c>
      <c r="AH41" s="35">
        <f t="shared" si="22"/>
        <v>4876.418417554356</v>
      </c>
      <c r="AI41" s="35">
        <f t="shared" si="23"/>
        <v>1723.0011742025392</v>
      </c>
    </row>
    <row r="42" spans="1:35" x14ac:dyDescent="0.25">
      <c r="A42" s="30">
        <v>2055</v>
      </c>
      <c r="B42" s="30">
        <v>39</v>
      </c>
      <c r="C42" s="30">
        <f t="shared" si="24"/>
        <v>34</v>
      </c>
      <c r="D42" s="22">
        <v>2.25</v>
      </c>
      <c r="E42" s="22">
        <v>0.25</v>
      </c>
      <c r="F42" s="33">
        <f t="shared" si="4"/>
        <v>28800</v>
      </c>
      <c r="G42" s="34">
        <f t="shared" si="0"/>
        <v>64800</v>
      </c>
      <c r="H42" s="35">
        <f t="shared" si="8"/>
        <v>20460.82978060696</v>
      </c>
      <c r="I42" s="35">
        <f t="shared" si="9"/>
        <v>2273.4255311785514</v>
      </c>
      <c r="J42" s="35">
        <f t="shared" si="10"/>
        <v>4630.28449807783</v>
      </c>
      <c r="K42" s="35">
        <f t="shared" si="11"/>
        <v>514.47605534198112</v>
      </c>
      <c r="L42" s="22">
        <v>1.45</v>
      </c>
      <c r="M42" s="22">
        <v>0.15</v>
      </c>
      <c r="N42" s="51">
        <f t="shared" si="5"/>
        <v>451200</v>
      </c>
      <c r="O42" s="34">
        <f t="shared" si="1"/>
        <v>654240</v>
      </c>
      <c r="P42" s="35">
        <f t="shared" si="12"/>
        <v>206578.59993309103</v>
      </c>
      <c r="Q42" s="35">
        <f t="shared" si="13"/>
        <v>21370.199993078382</v>
      </c>
      <c r="R42" s="35">
        <f t="shared" si="14"/>
        <v>46748.724228741354</v>
      </c>
      <c r="S42" s="35">
        <f t="shared" si="15"/>
        <v>4836.0749202146226</v>
      </c>
      <c r="T42" s="22">
        <v>0.2</v>
      </c>
      <c r="U42" s="22">
        <v>0.4</v>
      </c>
      <c r="V42" s="51">
        <f t="shared" si="6"/>
        <v>1008000</v>
      </c>
      <c r="W42" s="34">
        <f t="shared" si="2"/>
        <v>201600</v>
      </c>
      <c r="X42" s="35">
        <f t="shared" si="16"/>
        <v>63655.914872999434</v>
      </c>
      <c r="Y42" s="35">
        <f t="shared" si="17"/>
        <v>127311.82974599887</v>
      </c>
      <c r="Z42" s="35">
        <f t="shared" si="18"/>
        <v>14405.329549575472</v>
      </c>
      <c r="AA42" s="35">
        <f t="shared" si="19"/>
        <v>28810.659099150944</v>
      </c>
      <c r="AB42" s="22">
        <v>15</v>
      </c>
      <c r="AC42" s="22">
        <v>5.3</v>
      </c>
      <c r="AD42" s="54">
        <f t="shared" si="7"/>
        <v>4252</v>
      </c>
      <c r="AE42" s="35">
        <f t="shared" si="3"/>
        <v>63780</v>
      </c>
      <c r="AF42" s="35">
        <f t="shared" si="20"/>
        <v>20138.76116369</v>
      </c>
      <c r="AG42" s="35">
        <f t="shared" si="21"/>
        <v>7115.6956111704658</v>
      </c>
      <c r="AH42" s="35">
        <f t="shared" si="22"/>
        <v>4557.4003902377162</v>
      </c>
      <c r="AI42" s="35">
        <f t="shared" si="23"/>
        <v>1610.2814712173263</v>
      </c>
    </row>
    <row r="43" spans="1:35" x14ac:dyDescent="0.25">
      <c r="A43" s="30">
        <v>2056</v>
      </c>
      <c r="B43" s="30">
        <v>40</v>
      </c>
      <c r="C43" s="30">
        <f t="shared" si="24"/>
        <v>35</v>
      </c>
      <c r="D43" s="22">
        <v>2.25</v>
      </c>
      <c r="E43" s="22">
        <v>0.25</v>
      </c>
      <c r="F43" s="33">
        <f t="shared" si="4"/>
        <v>28800</v>
      </c>
      <c r="G43" s="34">
        <f t="shared" si="0"/>
        <v>64800</v>
      </c>
      <c r="H43" s="35">
        <f t="shared" si="8"/>
        <v>19864.883282142684</v>
      </c>
      <c r="I43" s="35">
        <f t="shared" si="9"/>
        <v>2207.2092535714096</v>
      </c>
      <c r="J43" s="35">
        <f t="shared" si="10"/>
        <v>4327.3686897923644</v>
      </c>
      <c r="K43" s="35">
        <f t="shared" si="11"/>
        <v>480.81874331026273</v>
      </c>
      <c r="L43" s="22">
        <v>1.45</v>
      </c>
      <c r="M43" s="22">
        <v>0.15</v>
      </c>
      <c r="N43" s="51">
        <f t="shared" si="5"/>
        <v>451200</v>
      </c>
      <c r="O43" s="34">
        <f t="shared" si="1"/>
        <v>654240</v>
      </c>
      <c r="P43" s="35">
        <f t="shared" si="12"/>
        <v>200561.74750785541</v>
      </c>
      <c r="Q43" s="35">
        <f t="shared" si="13"/>
        <v>20747.766983571248</v>
      </c>
      <c r="R43" s="35">
        <f t="shared" si="14"/>
        <v>43690.396475459209</v>
      </c>
      <c r="S43" s="35">
        <f t="shared" si="15"/>
        <v>4519.6961871164694</v>
      </c>
      <c r="T43" s="22">
        <v>0.2</v>
      </c>
      <c r="U43" s="22">
        <v>0.4</v>
      </c>
      <c r="V43" s="51">
        <f t="shared" si="6"/>
        <v>1008000</v>
      </c>
      <c r="W43" s="34">
        <f t="shared" si="2"/>
        <v>201600</v>
      </c>
      <c r="X43" s="35">
        <f t="shared" si="16"/>
        <v>61801.859099999463</v>
      </c>
      <c r="Y43" s="35">
        <f t="shared" si="17"/>
        <v>123603.71819999893</v>
      </c>
      <c r="Z43" s="35">
        <f t="shared" si="18"/>
        <v>13462.924812687357</v>
      </c>
      <c r="AA43" s="35">
        <f t="shared" si="19"/>
        <v>26925.849625374714</v>
      </c>
      <c r="AB43" s="22">
        <v>15</v>
      </c>
      <c r="AC43" s="22">
        <v>5.3</v>
      </c>
      <c r="AD43" s="54">
        <f t="shared" si="7"/>
        <v>4252</v>
      </c>
      <c r="AE43" s="35">
        <f t="shared" si="3"/>
        <v>63780</v>
      </c>
      <c r="AF43" s="35">
        <f t="shared" si="20"/>
        <v>19552.195304553403</v>
      </c>
      <c r="AG43" s="35">
        <f t="shared" si="21"/>
        <v>6908.4423409422016</v>
      </c>
      <c r="AH43" s="35">
        <f t="shared" si="22"/>
        <v>4259.2527011567445</v>
      </c>
      <c r="AI43" s="35">
        <f t="shared" si="23"/>
        <v>1504.9359544087163</v>
      </c>
    </row>
    <row r="44" spans="1:35" x14ac:dyDescent="0.25">
      <c r="A44" s="30">
        <v>2057</v>
      </c>
      <c r="B44" s="30">
        <v>41</v>
      </c>
      <c r="C44" s="30">
        <f t="shared" si="24"/>
        <v>36</v>
      </c>
      <c r="D44" s="22">
        <v>2.25</v>
      </c>
      <c r="E44" s="22">
        <v>0.25</v>
      </c>
      <c r="F44" s="33">
        <f t="shared" si="4"/>
        <v>28800</v>
      </c>
      <c r="G44" s="34">
        <f t="shared" si="0"/>
        <v>64800</v>
      </c>
      <c r="H44" s="35">
        <f t="shared" si="8"/>
        <v>19286.294448682216</v>
      </c>
      <c r="I44" s="35">
        <f t="shared" si="9"/>
        <v>2142.9216054091353</v>
      </c>
      <c r="J44" s="35">
        <f t="shared" si="10"/>
        <v>4044.2698035442659</v>
      </c>
      <c r="K44" s="35">
        <f t="shared" si="11"/>
        <v>449.36331150491844</v>
      </c>
      <c r="L44" s="22">
        <v>1.45</v>
      </c>
      <c r="M44" s="22">
        <v>0.15</v>
      </c>
      <c r="N44" s="51">
        <f t="shared" si="5"/>
        <v>451200</v>
      </c>
      <c r="O44" s="34">
        <f t="shared" si="1"/>
        <v>654240</v>
      </c>
      <c r="P44" s="35">
        <f t="shared" si="12"/>
        <v>194720.14321151009</v>
      </c>
      <c r="Q44" s="35">
        <f t="shared" si="13"/>
        <v>20143.463090845871</v>
      </c>
      <c r="R44" s="35">
        <f t="shared" si="14"/>
        <v>40832.146238746922</v>
      </c>
      <c r="S44" s="35">
        <f t="shared" si="15"/>
        <v>4224.0151281462331</v>
      </c>
      <c r="T44" s="22">
        <v>0.2</v>
      </c>
      <c r="U44" s="22">
        <v>0.4</v>
      </c>
      <c r="V44" s="51">
        <f t="shared" si="6"/>
        <v>1008000</v>
      </c>
      <c r="W44" s="34">
        <f t="shared" si="2"/>
        <v>201600</v>
      </c>
      <c r="X44" s="35">
        <f t="shared" si="16"/>
        <v>60001.804951455786</v>
      </c>
      <c r="Y44" s="35">
        <f t="shared" si="17"/>
        <v>120003.60990291157</v>
      </c>
      <c r="Z44" s="35">
        <f t="shared" si="18"/>
        <v>12582.172722137717</v>
      </c>
      <c r="AA44" s="35">
        <f t="shared" si="19"/>
        <v>25164.345444275434</v>
      </c>
      <c r="AB44" s="22">
        <v>15</v>
      </c>
      <c r="AC44" s="22">
        <v>5.3</v>
      </c>
      <c r="AD44" s="54">
        <f t="shared" si="7"/>
        <v>4252</v>
      </c>
      <c r="AE44" s="35">
        <f t="shared" si="3"/>
        <v>63780</v>
      </c>
      <c r="AF44" s="35">
        <f t="shared" si="20"/>
        <v>18982.713887915921</v>
      </c>
      <c r="AG44" s="35">
        <f t="shared" si="21"/>
        <v>6707.2255737302921</v>
      </c>
      <c r="AH44" s="35">
        <f t="shared" si="22"/>
        <v>3980.6100010810692</v>
      </c>
      <c r="AI44" s="35">
        <f t="shared" si="23"/>
        <v>1406.4822003819777</v>
      </c>
    </row>
    <row r="45" spans="1:35" x14ac:dyDescent="0.25">
      <c r="A45" s="30">
        <v>2058</v>
      </c>
      <c r="B45" s="30">
        <v>42</v>
      </c>
      <c r="C45" s="30">
        <f t="shared" si="24"/>
        <v>37</v>
      </c>
      <c r="D45" s="22">
        <v>2.25</v>
      </c>
      <c r="E45" s="22">
        <v>0.25</v>
      </c>
      <c r="F45" s="33">
        <f t="shared" si="4"/>
        <v>28800</v>
      </c>
      <c r="G45" s="34">
        <f t="shared" si="0"/>
        <v>64800</v>
      </c>
      <c r="H45" s="35">
        <f t="shared" si="8"/>
        <v>18724.557717167198</v>
      </c>
      <c r="I45" s="35">
        <f t="shared" si="9"/>
        <v>2080.5064130185779</v>
      </c>
      <c r="J45" s="35">
        <f t="shared" si="10"/>
        <v>3779.691405181557</v>
      </c>
      <c r="K45" s="35">
        <f t="shared" si="11"/>
        <v>419.96571168683971</v>
      </c>
      <c r="L45" s="22">
        <v>1.45</v>
      </c>
      <c r="M45" s="22">
        <v>0.15</v>
      </c>
      <c r="N45" s="51">
        <f t="shared" si="5"/>
        <v>451200</v>
      </c>
      <c r="O45" s="34">
        <f t="shared" si="1"/>
        <v>654240</v>
      </c>
      <c r="P45" s="35">
        <f t="shared" si="12"/>
        <v>189048.68272962142</v>
      </c>
      <c r="Q45" s="35">
        <f t="shared" si="13"/>
        <v>19556.760282374631</v>
      </c>
      <c r="R45" s="35">
        <f t="shared" si="14"/>
        <v>38160.8843352775</v>
      </c>
      <c r="S45" s="35">
        <f t="shared" si="15"/>
        <v>3947.677689856293</v>
      </c>
      <c r="T45" s="22">
        <v>0.2</v>
      </c>
      <c r="U45" s="22">
        <v>0.4</v>
      </c>
      <c r="V45" s="51">
        <f t="shared" si="6"/>
        <v>1008000</v>
      </c>
      <c r="W45" s="34">
        <f t="shared" si="2"/>
        <v>201600</v>
      </c>
      <c r="X45" s="35">
        <f t="shared" si="16"/>
        <v>58254.179564520178</v>
      </c>
      <c r="Y45" s="35">
        <f t="shared" si="17"/>
        <v>116508.35912904036</v>
      </c>
      <c r="Z45" s="35">
        <f t="shared" si="18"/>
        <v>11759.039927231512</v>
      </c>
      <c r="AA45" s="35">
        <f t="shared" si="19"/>
        <v>23518.079854463023</v>
      </c>
      <c r="AB45" s="22">
        <v>15</v>
      </c>
      <c r="AC45" s="22">
        <v>5.3</v>
      </c>
      <c r="AD45" s="54">
        <f t="shared" si="7"/>
        <v>4252</v>
      </c>
      <c r="AE45" s="35">
        <f t="shared" si="3"/>
        <v>63780</v>
      </c>
      <c r="AF45" s="35">
        <f t="shared" si="20"/>
        <v>18429.819308656235</v>
      </c>
      <c r="AG45" s="35">
        <f t="shared" si="21"/>
        <v>6511.8694890585357</v>
      </c>
      <c r="AH45" s="35">
        <f t="shared" si="22"/>
        <v>3720.1962626925883</v>
      </c>
      <c r="AI45" s="35">
        <f t="shared" si="23"/>
        <v>1314.4693461513812</v>
      </c>
    </row>
    <row r="46" spans="1:35" x14ac:dyDescent="0.25">
      <c r="A46" s="30">
        <v>2059</v>
      </c>
      <c r="B46" s="30">
        <v>43</v>
      </c>
      <c r="C46" s="30">
        <f t="shared" si="24"/>
        <v>38</v>
      </c>
      <c r="D46" s="22">
        <v>2.25</v>
      </c>
      <c r="E46" s="22">
        <v>0.25</v>
      </c>
      <c r="F46" s="33">
        <f t="shared" si="4"/>
        <v>28800</v>
      </c>
      <c r="G46" s="34">
        <f t="shared" si="0"/>
        <v>64800</v>
      </c>
      <c r="H46" s="35">
        <f t="shared" si="8"/>
        <v>18179.182249676895</v>
      </c>
      <c r="I46" s="35">
        <f t="shared" si="9"/>
        <v>2019.9091388529882</v>
      </c>
      <c r="J46" s="35">
        <f t="shared" si="10"/>
        <v>3532.4218740014549</v>
      </c>
      <c r="K46" s="35">
        <f t="shared" si="11"/>
        <v>392.49131933349497</v>
      </c>
      <c r="L46" s="22">
        <v>1.45</v>
      </c>
      <c r="M46" s="22">
        <v>0.15</v>
      </c>
      <c r="N46" s="51">
        <f t="shared" si="5"/>
        <v>451200</v>
      </c>
      <c r="O46" s="34">
        <f t="shared" si="1"/>
        <v>654240</v>
      </c>
      <c r="P46" s="35">
        <f t="shared" si="12"/>
        <v>183542.41041710819</v>
      </c>
      <c r="Q46" s="35">
        <f t="shared" si="13"/>
        <v>18987.145905218087</v>
      </c>
      <c r="R46" s="35">
        <f t="shared" si="14"/>
        <v>35664.377883436908</v>
      </c>
      <c r="S46" s="35">
        <f t="shared" si="15"/>
        <v>3689.418401734853</v>
      </c>
      <c r="T46" s="22">
        <v>0.2</v>
      </c>
      <c r="U46" s="22">
        <v>0.4</v>
      </c>
      <c r="V46" s="51">
        <f t="shared" si="6"/>
        <v>1008000</v>
      </c>
      <c r="W46" s="34">
        <f t="shared" si="2"/>
        <v>201600</v>
      </c>
      <c r="X46" s="35">
        <f t="shared" si="16"/>
        <v>56557.455887883669</v>
      </c>
      <c r="Y46" s="35">
        <f t="shared" si="17"/>
        <v>113114.91177576734</v>
      </c>
      <c r="Z46" s="35">
        <f t="shared" si="18"/>
        <v>10989.756941337859</v>
      </c>
      <c r="AA46" s="35">
        <f t="shared" si="19"/>
        <v>21979.513882675717</v>
      </c>
      <c r="AB46" s="22">
        <v>15</v>
      </c>
      <c r="AC46" s="22">
        <v>5.3</v>
      </c>
      <c r="AD46" s="54">
        <f t="shared" si="7"/>
        <v>4252</v>
      </c>
      <c r="AE46" s="35">
        <f t="shared" si="3"/>
        <v>63780</v>
      </c>
      <c r="AF46" s="35">
        <f t="shared" si="20"/>
        <v>17893.028455006053</v>
      </c>
      <c r="AG46" s="35">
        <f t="shared" si="21"/>
        <v>6322.203387435472</v>
      </c>
      <c r="AH46" s="35">
        <f t="shared" si="22"/>
        <v>3476.8189370958762</v>
      </c>
      <c r="AI46" s="35">
        <f t="shared" si="23"/>
        <v>1228.4760244405429</v>
      </c>
    </row>
    <row r="47" spans="1:35" x14ac:dyDescent="0.25">
      <c r="A47" s="30">
        <v>2060</v>
      </c>
      <c r="B47" s="30">
        <v>44</v>
      </c>
      <c r="C47" s="30">
        <f t="shared" si="24"/>
        <v>39</v>
      </c>
      <c r="D47" s="22">
        <v>2.25</v>
      </c>
      <c r="E47" s="22">
        <v>0.25</v>
      </c>
      <c r="F47" s="33">
        <f t="shared" si="4"/>
        <v>28800</v>
      </c>
      <c r="G47" s="34">
        <f t="shared" si="0"/>
        <v>64800</v>
      </c>
      <c r="H47" s="35">
        <f t="shared" si="8"/>
        <v>17649.691504540675</v>
      </c>
      <c r="I47" s="35">
        <f t="shared" si="9"/>
        <v>1961.0768338378527</v>
      </c>
      <c r="J47" s="35">
        <f t="shared" si="10"/>
        <v>3301.3288542069677</v>
      </c>
      <c r="K47" s="35">
        <f t="shared" si="11"/>
        <v>366.81431713410751</v>
      </c>
      <c r="L47" s="22">
        <v>1.45</v>
      </c>
      <c r="M47" s="22">
        <v>0.15</v>
      </c>
      <c r="N47" s="51">
        <f t="shared" si="5"/>
        <v>451200</v>
      </c>
      <c r="O47" s="34">
        <f t="shared" si="1"/>
        <v>654240</v>
      </c>
      <c r="P47" s="35">
        <f t="shared" si="12"/>
        <v>178196.51496806621</v>
      </c>
      <c r="Q47" s="35">
        <f t="shared" si="13"/>
        <v>18434.122238075815</v>
      </c>
      <c r="R47" s="35">
        <f t="shared" si="14"/>
        <v>33331.194283585901</v>
      </c>
      <c r="S47" s="35">
        <f t="shared" si="15"/>
        <v>3448.0545810606109</v>
      </c>
      <c r="T47" s="22">
        <v>0.2</v>
      </c>
      <c r="U47" s="22">
        <v>0.4</v>
      </c>
      <c r="V47" s="51">
        <f t="shared" si="6"/>
        <v>1008000</v>
      </c>
      <c r="W47" s="34">
        <f t="shared" si="2"/>
        <v>201600</v>
      </c>
      <c r="X47" s="35">
        <f t="shared" si="16"/>
        <v>54910.151347459876</v>
      </c>
      <c r="Y47" s="35">
        <f t="shared" si="17"/>
        <v>109820.30269491975</v>
      </c>
      <c r="Z47" s="35">
        <f t="shared" si="18"/>
        <v>10270.80087975501</v>
      </c>
      <c r="AA47" s="35">
        <f t="shared" si="19"/>
        <v>20541.60175951002</v>
      </c>
      <c r="AB47" s="22">
        <v>15</v>
      </c>
      <c r="AC47" s="22">
        <v>5.3</v>
      </c>
      <c r="AD47" s="54">
        <f t="shared" si="7"/>
        <v>4252</v>
      </c>
      <c r="AE47" s="35">
        <f t="shared" si="3"/>
        <v>63780</v>
      </c>
      <c r="AF47" s="35">
        <f t="shared" si="20"/>
        <v>17371.872286413647</v>
      </c>
      <c r="AG47" s="35">
        <f t="shared" si="21"/>
        <v>6138.0615411994877</v>
      </c>
      <c r="AH47" s="35">
        <f t="shared" si="22"/>
        <v>3249.3634926129694</v>
      </c>
      <c r="AI47" s="35">
        <f t="shared" si="23"/>
        <v>1148.1084340565824</v>
      </c>
    </row>
    <row r="48" spans="1:35" x14ac:dyDescent="0.25">
      <c r="A48" s="30">
        <v>2061</v>
      </c>
      <c r="B48" s="30">
        <v>45</v>
      </c>
      <c r="C48" s="30">
        <f t="shared" si="24"/>
        <v>40</v>
      </c>
      <c r="D48" s="22">
        <v>2.25</v>
      </c>
      <c r="E48" s="22">
        <v>0.25</v>
      </c>
      <c r="F48" s="33">
        <f t="shared" si="4"/>
        <v>28800</v>
      </c>
      <c r="G48" s="34">
        <f t="shared" si="0"/>
        <v>64800</v>
      </c>
      <c r="H48" s="35">
        <f t="shared" si="8"/>
        <v>17135.622819942404</v>
      </c>
      <c r="I48" s="35">
        <f t="shared" si="9"/>
        <v>1903.9580911047115</v>
      </c>
      <c r="J48" s="35">
        <f t="shared" si="10"/>
        <v>3085.3540693523059</v>
      </c>
      <c r="K48" s="35">
        <f t="shared" si="11"/>
        <v>342.81711881692291</v>
      </c>
      <c r="L48" s="22">
        <v>1.45</v>
      </c>
      <c r="M48" s="22">
        <v>0.15</v>
      </c>
      <c r="N48" s="51">
        <f t="shared" si="5"/>
        <v>451200</v>
      </c>
      <c r="O48" s="34">
        <f t="shared" si="1"/>
        <v>654240</v>
      </c>
      <c r="P48" s="35">
        <f t="shared" si="12"/>
        <v>173006.32521171478</v>
      </c>
      <c r="Q48" s="35">
        <f t="shared" si="13"/>
        <v>17897.206056384286</v>
      </c>
      <c r="R48" s="35">
        <f t="shared" si="14"/>
        <v>31150.648863164392</v>
      </c>
      <c r="S48" s="35">
        <f t="shared" si="15"/>
        <v>3222.4809168790753</v>
      </c>
      <c r="T48" s="22">
        <v>0.2</v>
      </c>
      <c r="U48" s="22">
        <v>0.4</v>
      </c>
      <c r="V48" s="51">
        <f t="shared" si="6"/>
        <v>1008000</v>
      </c>
      <c r="W48" s="34">
        <f t="shared" si="2"/>
        <v>201600</v>
      </c>
      <c r="X48" s="35">
        <f t="shared" si="16"/>
        <v>53310.826550931924</v>
      </c>
      <c r="Y48" s="35">
        <f t="shared" si="17"/>
        <v>106621.65310186385</v>
      </c>
      <c r="Z48" s="35">
        <f t="shared" si="18"/>
        <v>9598.8793268738409</v>
      </c>
      <c r="AA48" s="35">
        <f t="shared" si="19"/>
        <v>19197.758653747682</v>
      </c>
      <c r="AB48" s="22">
        <v>15</v>
      </c>
      <c r="AC48" s="22">
        <v>5.3</v>
      </c>
      <c r="AD48" s="54">
        <f t="shared" si="7"/>
        <v>4252</v>
      </c>
      <c r="AE48" s="35">
        <f t="shared" si="3"/>
        <v>63780</v>
      </c>
      <c r="AF48" s="35">
        <f t="shared" si="20"/>
        <v>16865.895423702568</v>
      </c>
      <c r="AG48" s="35">
        <f t="shared" si="21"/>
        <v>5959.2830497082405</v>
      </c>
      <c r="AH48" s="35">
        <f t="shared" si="22"/>
        <v>3036.7883108532419</v>
      </c>
      <c r="AI48" s="35">
        <f t="shared" si="23"/>
        <v>1072.9985365014788</v>
      </c>
    </row>
    <row r="49" spans="1:35" x14ac:dyDescent="0.25">
      <c r="B49" s="30"/>
      <c r="G49" s="35"/>
      <c r="H49" s="38"/>
      <c r="I49" s="38">
        <f>SUM(I5:I48)</f>
        <v>149771.62179627502</v>
      </c>
      <c r="J49" s="38"/>
      <c r="K49" s="38">
        <f>SUM(K5:K48)</f>
        <v>73571.834398932246</v>
      </c>
      <c r="O49" s="35"/>
      <c r="P49" s="38"/>
      <c r="Q49" s="38">
        <f>SUM(Q5:Q48)</f>
        <v>1407853.244884986</v>
      </c>
      <c r="R49" s="38"/>
      <c r="S49" s="38">
        <f>SUM(S5:S48)</f>
        <v>691575.24334996322</v>
      </c>
      <c r="W49" s="35"/>
      <c r="X49" s="38"/>
      <c r="Y49" s="38">
        <f>SUM(Y5:Y48)</f>
        <v>8387210.8205914013</v>
      </c>
      <c r="Z49" s="38"/>
      <c r="AA49" s="38">
        <f>SUM(AA5:AA48)</f>
        <v>4120022.7263402063</v>
      </c>
      <c r="AE49" s="35"/>
      <c r="AG49" s="38">
        <f>SUM(AG5:AG48)</f>
        <v>468776.85557668575</v>
      </c>
      <c r="AI49" s="38">
        <f>SUM(AI5:AI48)</f>
        <v>230275.75434452464</v>
      </c>
    </row>
    <row r="52" spans="1:35" x14ac:dyDescent="0.25">
      <c r="A52" s="48" t="s">
        <v>58</v>
      </c>
      <c r="B52" s="48"/>
    </row>
    <row r="53" spans="1:35" x14ac:dyDescent="0.25">
      <c r="A53" s="48" t="s">
        <v>59</v>
      </c>
      <c r="B53" s="48"/>
    </row>
    <row r="55" spans="1:35" x14ac:dyDescent="0.25">
      <c r="F55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CE29-2645-49C2-A835-FAA8035AAEC1}">
  <dimension ref="A1:H9"/>
  <sheetViews>
    <sheetView workbookViewId="0">
      <selection activeCell="H14" sqref="H14"/>
    </sheetView>
  </sheetViews>
  <sheetFormatPr defaultRowHeight="13.2" x14ac:dyDescent="0.25"/>
  <cols>
    <col min="2" max="3" width="8.44140625" customWidth="1"/>
    <col min="4" max="4" width="12.44140625" bestFit="1" customWidth="1"/>
    <col min="5" max="5" width="12.44140625" customWidth="1"/>
    <col min="6" max="6" width="13" customWidth="1"/>
    <col min="7" max="7" width="13.44140625" customWidth="1"/>
    <col min="8" max="8" width="14.44140625" customWidth="1"/>
  </cols>
  <sheetData>
    <row r="1" spans="1:8" x14ac:dyDescent="0.25">
      <c r="A1" s="22"/>
      <c r="B1" s="22"/>
      <c r="C1" s="22"/>
      <c r="D1" s="22"/>
      <c r="E1" s="22"/>
      <c r="F1" s="22"/>
      <c r="G1" s="22"/>
    </row>
    <row r="2" spans="1:8" x14ac:dyDescent="0.25">
      <c r="A2" s="22"/>
      <c r="B2" s="22"/>
      <c r="C2" s="22"/>
      <c r="D2" s="22"/>
      <c r="E2" s="22"/>
      <c r="F2" s="22"/>
      <c r="G2" s="22"/>
    </row>
    <row r="3" spans="1:8" x14ac:dyDescent="0.25">
      <c r="A3" s="22"/>
      <c r="B3" s="22"/>
      <c r="C3" s="22"/>
      <c r="D3" s="22"/>
      <c r="E3" s="22"/>
      <c r="F3" s="22"/>
      <c r="G3" s="22"/>
    </row>
    <row r="4" spans="1:8" s="57" customFormat="1" ht="52.8" x14ac:dyDescent="0.25">
      <c r="A4" s="64" t="s">
        <v>18</v>
      </c>
      <c r="B4" s="64" t="s">
        <v>62</v>
      </c>
      <c r="C4" s="64" t="s">
        <v>61</v>
      </c>
      <c r="D4" s="64" t="s">
        <v>65</v>
      </c>
      <c r="E4" s="64" t="s">
        <v>63</v>
      </c>
      <c r="F4" s="64" t="s">
        <v>67</v>
      </c>
      <c r="G4" s="64" t="s">
        <v>80</v>
      </c>
      <c r="H4" s="64" t="s">
        <v>81</v>
      </c>
    </row>
    <row r="5" spans="1:8" x14ac:dyDescent="0.25">
      <c r="A5" s="59">
        <v>2061</v>
      </c>
      <c r="B5" s="59">
        <v>40</v>
      </c>
      <c r="C5" s="59">
        <v>80</v>
      </c>
      <c r="D5" s="60">
        <f>Summary!D6</f>
        <v>28588353</v>
      </c>
      <c r="E5" s="61">
        <v>0</v>
      </c>
      <c r="F5" s="62">
        <f>((C5-B5)/C5)*D5-E5</f>
        <v>14294176.5</v>
      </c>
      <c r="G5" s="63">
        <f>F5/(1.07^45)</f>
        <v>680595.61160980095</v>
      </c>
      <c r="H5" s="63">
        <f>F5/(1.03^45)</f>
        <v>3779932.3615074758</v>
      </c>
    </row>
    <row r="6" spans="1:8" x14ac:dyDescent="0.25">
      <c r="A6" s="22"/>
      <c r="B6" s="22"/>
      <c r="C6" s="22"/>
      <c r="D6" s="22"/>
      <c r="E6" s="22"/>
      <c r="F6" s="22"/>
      <c r="G6" s="22"/>
    </row>
    <row r="7" spans="1:8" x14ac:dyDescent="0.25">
      <c r="A7" s="22"/>
      <c r="B7" s="22"/>
      <c r="C7" s="22"/>
      <c r="D7" s="22"/>
      <c r="E7" s="22"/>
      <c r="F7" s="22"/>
      <c r="G7" s="22"/>
    </row>
    <row r="8" spans="1:8" x14ac:dyDescent="0.25">
      <c r="A8" s="22"/>
      <c r="B8" s="22"/>
      <c r="C8" s="22"/>
      <c r="D8" s="22"/>
      <c r="E8" s="22"/>
      <c r="F8" s="22"/>
      <c r="G8" s="22"/>
    </row>
    <row r="9" spans="1:8" x14ac:dyDescent="0.25">
      <c r="A9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workbookViewId="0">
      <selection activeCell="H35" sqref="H35"/>
    </sheetView>
  </sheetViews>
  <sheetFormatPr defaultRowHeight="13.2" x14ac:dyDescent="0.25"/>
  <cols>
    <col min="1" max="1" width="15.33203125" bestFit="1" customWidth="1"/>
    <col min="2" max="3" width="9.6640625" customWidth="1"/>
    <col min="10" max="12" width="9.109375" bestFit="1" customWidth="1"/>
  </cols>
  <sheetData>
    <row r="1" spans="1:13" ht="15.6" x14ac:dyDescent="0.3">
      <c r="A1" s="108" t="s">
        <v>29</v>
      </c>
      <c r="B1" s="108"/>
      <c r="C1" s="108"/>
      <c r="D1" s="108"/>
      <c r="E1" s="108"/>
      <c r="F1" s="108"/>
      <c r="G1" s="108"/>
      <c r="H1" s="108"/>
      <c r="I1" s="108"/>
      <c r="J1" s="6"/>
      <c r="K1" s="6"/>
      <c r="L1" s="6"/>
    </row>
    <row r="2" spans="1:13" x14ac:dyDescent="0.25">
      <c r="A2" s="11" t="s">
        <v>27</v>
      </c>
      <c r="B2" s="17">
        <v>2016</v>
      </c>
      <c r="C2" s="17">
        <v>2015</v>
      </c>
      <c r="D2" s="17">
        <v>2014</v>
      </c>
      <c r="E2" s="17">
        <v>2013</v>
      </c>
      <c r="F2" s="17">
        <v>2012</v>
      </c>
      <c r="G2" s="17">
        <v>2011</v>
      </c>
      <c r="H2" s="17">
        <v>2010</v>
      </c>
      <c r="I2" s="17">
        <v>2009</v>
      </c>
      <c r="J2" s="17">
        <v>2008</v>
      </c>
      <c r="K2" s="17">
        <v>2007</v>
      </c>
      <c r="L2" s="17">
        <v>2006</v>
      </c>
    </row>
    <row r="3" spans="1:13" x14ac:dyDescent="0.25">
      <c r="A3" s="11" t="s">
        <v>51</v>
      </c>
      <c r="B3" s="18">
        <v>8611339</v>
      </c>
      <c r="C3" s="19">
        <v>9125007</v>
      </c>
      <c r="D3" s="19">
        <v>9012854</v>
      </c>
      <c r="E3" s="19">
        <v>8759331</v>
      </c>
      <c r="F3" s="19">
        <v>8572727</v>
      </c>
      <c r="G3" s="19">
        <v>8160292</v>
      </c>
      <c r="H3" s="19">
        <v>7992036</v>
      </c>
      <c r="I3" s="19">
        <v>7868867</v>
      </c>
      <c r="J3" s="20">
        <v>8062064</v>
      </c>
      <c r="K3" s="20">
        <v>7483115</v>
      </c>
      <c r="L3" s="20">
        <v>6946501</v>
      </c>
    </row>
    <row r="4" spans="1:13" x14ac:dyDescent="0.25">
      <c r="A4" s="11" t="s">
        <v>28</v>
      </c>
      <c r="B4" s="13">
        <f t="shared" ref="B4:C4" si="0">(B3-C3)/C3</f>
        <v>-5.6292340378478613E-2</v>
      </c>
      <c r="C4" s="13">
        <f t="shared" si="0"/>
        <v>1.2443672115403179E-2</v>
      </c>
      <c r="D4" s="13">
        <f t="shared" ref="D4" si="1">(D3-E3)/E3</f>
        <v>2.8943192122777413E-2</v>
      </c>
      <c r="E4" s="13">
        <f t="shared" ref="E4" si="2">(E3-F3)/F3</f>
        <v>2.1767169303303371E-2</v>
      </c>
      <c r="F4" s="13">
        <f t="shared" ref="F4" si="3">(F3-G3)/G3</f>
        <v>5.0541696302044095E-2</v>
      </c>
      <c r="G4" s="13">
        <f t="shared" ref="G4" si="4">(G3-H3)/H3</f>
        <v>2.1052958219907918E-2</v>
      </c>
      <c r="H4" s="13">
        <f t="shared" ref="H4" si="5">(H3-I3)/I3</f>
        <v>1.5652698158451529E-2</v>
      </c>
      <c r="I4" s="13">
        <f t="shared" ref="I4" si="6">(I3-J3)/J3</f>
        <v>-2.3963714502886604E-2</v>
      </c>
      <c r="J4" s="13">
        <f t="shared" ref="J4" si="7">(J3-K3)/K3</f>
        <v>7.7367379760968524E-2</v>
      </c>
      <c r="K4" s="13">
        <f t="shared" ref="K4" si="8">(K3-L3)/L3</f>
        <v>7.7249539012518673E-2</v>
      </c>
    </row>
    <row r="5" spans="1:13" x14ac:dyDescent="0.25">
      <c r="A5" s="4"/>
      <c r="B5" s="4"/>
    </row>
    <row r="6" spans="1:13" x14ac:dyDescent="0.25">
      <c r="A6" s="4" t="s">
        <v>52</v>
      </c>
      <c r="B6" s="12">
        <f>AVERAGE(B4:K4)</f>
        <v>2.2476225011400952E-2</v>
      </c>
    </row>
    <row r="10" spans="1:13" ht="15.6" x14ac:dyDescent="0.3">
      <c r="A10" s="108" t="s">
        <v>26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3" x14ac:dyDescent="0.25">
      <c r="A11" s="11" t="s">
        <v>27</v>
      </c>
      <c r="B11" s="17">
        <v>2016</v>
      </c>
      <c r="C11" s="17">
        <v>2015</v>
      </c>
      <c r="D11" s="17">
        <v>2014</v>
      </c>
      <c r="E11" s="17">
        <v>2013</v>
      </c>
      <c r="F11" s="17">
        <v>2012</v>
      </c>
      <c r="G11" s="17">
        <v>2011</v>
      </c>
      <c r="H11" s="17">
        <v>2010</v>
      </c>
      <c r="I11" s="17">
        <v>2009</v>
      </c>
      <c r="J11" s="17">
        <v>2008</v>
      </c>
      <c r="K11" s="17">
        <v>2007</v>
      </c>
      <c r="L11" s="17">
        <v>2006</v>
      </c>
      <c r="M11" s="11" t="s">
        <v>42</v>
      </c>
    </row>
    <row r="12" spans="1:13" x14ac:dyDescent="0.25">
      <c r="A12" s="11" t="s">
        <v>31</v>
      </c>
      <c r="B12" s="21">
        <v>668286</v>
      </c>
      <c r="C12" s="21">
        <v>681380</v>
      </c>
      <c r="D12" s="21">
        <v>641495</v>
      </c>
      <c r="E12" s="21">
        <v>633891</v>
      </c>
      <c r="F12" s="21">
        <v>644707</v>
      </c>
      <c r="G12" s="21">
        <v>617032</v>
      </c>
      <c r="H12" s="21">
        <v>596387</v>
      </c>
      <c r="I12" s="21">
        <v>626966</v>
      </c>
      <c r="J12" s="21">
        <v>765526</v>
      </c>
      <c r="K12" s="21">
        <v>622456</v>
      </c>
      <c r="L12" s="21">
        <v>609555</v>
      </c>
    </row>
    <row r="13" spans="1:13" x14ac:dyDescent="0.25">
      <c r="A13" s="11" t="s">
        <v>32</v>
      </c>
      <c r="B13" s="21">
        <v>642473</v>
      </c>
      <c r="C13" s="21">
        <v>635971</v>
      </c>
      <c r="D13" s="21">
        <v>641483</v>
      </c>
      <c r="E13" s="21">
        <v>629682</v>
      </c>
      <c r="F13" s="21">
        <v>624130</v>
      </c>
      <c r="G13" s="21">
        <v>567724</v>
      </c>
      <c r="H13" s="21">
        <v>581457</v>
      </c>
      <c r="I13" s="21">
        <v>582680</v>
      </c>
      <c r="J13" s="21">
        <v>593432</v>
      </c>
      <c r="K13" s="21">
        <v>593817</v>
      </c>
      <c r="L13" s="21">
        <v>536302</v>
      </c>
    </row>
    <row r="14" spans="1:13" x14ac:dyDescent="0.25">
      <c r="A14" s="11" t="s">
        <v>33</v>
      </c>
      <c r="B14" s="21">
        <v>688956</v>
      </c>
      <c r="C14" s="21">
        <v>694381</v>
      </c>
      <c r="D14" s="21">
        <v>682409</v>
      </c>
      <c r="E14" s="21">
        <v>671016</v>
      </c>
      <c r="F14" s="21">
        <v>673846</v>
      </c>
      <c r="G14" s="21">
        <v>635679</v>
      </c>
      <c r="H14" s="21">
        <v>607141</v>
      </c>
      <c r="I14" s="21">
        <v>606843</v>
      </c>
      <c r="J14" s="21">
        <v>629339</v>
      </c>
      <c r="K14" s="21">
        <v>634168</v>
      </c>
      <c r="L14" s="21">
        <v>599037</v>
      </c>
    </row>
    <row r="15" spans="1:13" x14ac:dyDescent="0.25">
      <c r="A15" s="11" t="s">
        <v>34</v>
      </c>
      <c r="B15" s="21">
        <v>669426</v>
      </c>
      <c r="C15" s="21">
        <v>680886</v>
      </c>
      <c r="D15" s="21">
        <v>694359</v>
      </c>
      <c r="E15" s="21">
        <v>676134</v>
      </c>
      <c r="F15" s="21">
        <v>657153</v>
      </c>
      <c r="G15" s="21">
        <v>646581</v>
      </c>
      <c r="H15" s="21">
        <v>643904</v>
      </c>
      <c r="I15" s="21">
        <v>615046</v>
      </c>
      <c r="J15" s="21">
        <v>660078</v>
      </c>
      <c r="K15" s="21">
        <v>631947</v>
      </c>
      <c r="L15" s="21">
        <v>595121</v>
      </c>
    </row>
    <row r="16" spans="1:13" x14ac:dyDescent="0.25">
      <c r="A16" s="11" t="s">
        <v>35</v>
      </c>
      <c r="B16" s="21">
        <v>693475</v>
      </c>
      <c r="C16" s="21">
        <v>676114</v>
      </c>
      <c r="D16" s="21">
        <v>702043</v>
      </c>
      <c r="E16" s="21">
        <v>694118</v>
      </c>
      <c r="F16" s="21">
        <v>657153</v>
      </c>
      <c r="G16" s="21">
        <v>657452</v>
      </c>
      <c r="H16" s="21">
        <v>648571</v>
      </c>
      <c r="I16" s="21">
        <v>619905</v>
      </c>
      <c r="J16" s="21">
        <v>684018</v>
      </c>
      <c r="K16" s="21">
        <v>669800</v>
      </c>
      <c r="L16" s="21">
        <v>622546</v>
      </c>
    </row>
    <row r="17" spans="1:12" x14ac:dyDescent="0.25">
      <c r="A17" s="11" t="s">
        <v>36</v>
      </c>
      <c r="B17" s="21">
        <v>740734</v>
      </c>
      <c r="C17" s="21">
        <v>752247</v>
      </c>
      <c r="D17" s="21">
        <v>746033</v>
      </c>
      <c r="E17" s="21">
        <v>715238</v>
      </c>
      <c r="F17" s="21">
        <v>693567</v>
      </c>
      <c r="G17" s="21">
        <v>712906</v>
      </c>
      <c r="H17" s="21">
        <v>717567</v>
      </c>
      <c r="I17" s="21">
        <v>660634</v>
      </c>
      <c r="J17" s="21">
        <v>714574</v>
      </c>
      <c r="K17" s="21">
        <v>693131</v>
      </c>
      <c r="L17" s="21">
        <v>656182</v>
      </c>
    </row>
    <row r="18" spans="1:12" x14ac:dyDescent="0.25">
      <c r="A18" s="11" t="s">
        <v>37</v>
      </c>
      <c r="B18" s="21">
        <v>750252</v>
      </c>
      <c r="C18" s="21">
        <v>749632</v>
      </c>
      <c r="D18" s="21">
        <v>756282</v>
      </c>
      <c r="E18" s="21">
        <v>743872</v>
      </c>
      <c r="F18" s="21">
        <v>691425</v>
      </c>
      <c r="G18" s="21">
        <v>692199</v>
      </c>
      <c r="H18" s="21">
        <v>700928</v>
      </c>
      <c r="I18" s="21">
        <v>712266</v>
      </c>
      <c r="J18" s="21">
        <v>764023</v>
      </c>
      <c r="K18" s="21">
        <v>729566</v>
      </c>
      <c r="L18" s="21">
        <v>675648</v>
      </c>
    </row>
    <row r="19" spans="1:12" x14ac:dyDescent="0.25">
      <c r="A19" s="11" t="s">
        <v>38</v>
      </c>
      <c r="B19" s="21">
        <v>715741</v>
      </c>
      <c r="C19" s="21">
        <v>739489</v>
      </c>
      <c r="D19" s="21">
        <v>728270</v>
      </c>
      <c r="E19" s="21">
        <v>725009</v>
      </c>
      <c r="F19" s="21">
        <v>708807</v>
      </c>
      <c r="G19" s="21">
        <v>728685</v>
      </c>
      <c r="H19" s="21">
        <v>697249</v>
      </c>
      <c r="I19" s="21">
        <v>648378</v>
      </c>
      <c r="J19" s="21">
        <v>715829</v>
      </c>
      <c r="K19" s="21">
        <v>692969</v>
      </c>
      <c r="L19" s="21">
        <v>680421</v>
      </c>
    </row>
    <row r="20" spans="1:12" x14ac:dyDescent="0.25">
      <c r="A20" s="11" t="s">
        <v>39</v>
      </c>
      <c r="B20" s="21">
        <v>704809</v>
      </c>
      <c r="C20" s="21">
        <v>707366</v>
      </c>
      <c r="D20" s="21">
        <v>726666</v>
      </c>
      <c r="E20" s="21">
        <v>700297</v>
      </c>
      <c r="F20" s="21">
        <v>662414</v>
      </c>
      <c r="G20" s="21">
        <v>685711</v>
      </c>
      <c r="H20" s="21">
        <v>659214</v>
      </c>
      <c r="I20" s="21">
        <v>639721</v>
      </c>
      <c r="J20" s="21">
        <v>694357</v>
      </c>
      <c r="K20" s="21">
        <v>662046</v>
      </c>
      <c r="L20" s="21">
        <v>624504</v>
      </c>
    </row>
    <row r="21" spans="1:12" x14ac:dyDescent="0.25">
      <c r="A21" s="11" t="s">
        <v>40</v>
      </c>
      <c r="B21" s="21">
        <v>714181</v>
      </c>
      <c r="C21" s="21">
        <v>706169</v>
      </c>
      <c r="D21" s="21">
        <v>735684</v>
      </c>
      <c r="E21" s="21">
        <v>716744</v>
      </c>
      <c r="F21" s="21">
        <v>701575</v>
      </c>
      <c r="G21" s="21">
        <v>694496</v>
      </c>
      <c r="H21" s="21">
        <v>658716</v>
      </c>
      <c r="I21" s="21">
        <v>634155</v>
      </c>
      <c r="J21" s="21">
        <v>707613</v>
      </c>
      <c r="K21" s="21">
        <v>701792</v>
      </c>
      <c r="L21" s="21">
        <v>648540</v>
      </c>
    </row>
    <row r="22" spans="1:12" x14ac:dyDescent="0.25">
      <c r="A22" s="11" t="s">
        <v>41</v>
      </c>
      <c r="B22" s="21">
        <v>727405</v>
      </c>
      <c r="C22" s="21">
        <v>674983</v>
      </c>
      <c r="D22" s="21">
        <v>677565</v>
      </c>
      <c r="E22" s="21">
        <v>675220</v>
      </c>
      <c r="F22" s="21">
        <v>674054</v>
      </c>
      <c r="G22" s="21">
        <v>675321</v>
      </c>
      <c r="H22" s="21">
        <v>645172</v>
      </c>
      <c r="I22" s="21">
        <v>622428</v>
      </c>
      <c r="J22" s="21">
        <v>632229</v>
      </c>
      <c r="K22" s="21">
        <v>669180</v>
      </c>
      <c r="L22" s="21">
        <v>636200</v>
      </c>
    </row>
    <row r="23" spans="1:12" x14ac:dyDescent="0.25">
      <c r="A23" s="11" t="s">
        <v>30</v>
      </c>
      <c r="B23" s="21">
        <v>657341</v>
      </c>
      <c r="C23" s="21">
        <v>668646</v>
      </c>
      <c r="D23" s="21">
        <v>690901</v>
      </c>
      <c r="E23" s="21">
        <v>670368</v>
      </c>
      <c r="F23" s="21">
        <v>621210</v>
      </c>
      <c r="G23" s="21">
        <v>635020</v>
      </c>
      <c r="H23" s="21">
        <v>621036</v>
      </c>
      <c r="I23" s="21">
        <v>592004</v>
      </c>
      <c r="J23" s="21">
        <v>609352</v>
      </c>
      <c r="K23" s="21">
        <v>626950</v>
      </c>
      <c r="L23" s="21">
        <v>585345</v>
      </c>
    </row>
    <row r="25" spans="1:12" x14ac:dyDescent="0.25">
      <c r="A25" s="11" t="s">
        <v>51</v>
      </c>
      <c r="B25" s="18">
        <f>SUM(B12:B23)</f>
        <v>8373079</v>
      </c>
      <c r="C25" s="18">
        <f>SUM(C12:C23)</f>
        <v>8367264</v>
      </c>
      <c r="D25" s="18">
        <f t="shared" ref="D25:L25" si="9">SUM(D12:D23)</f>
        <v>8423190</v>
      </c>
      <c r="E25" s="18">
        <f t="shared" si="9"/>
        <v>8251589</v>
      </c>
      <c r="F25" s="18">
        <f t="shared" si="9"/>
        <v>8010041</v>
      </c>
      <c r="G25" s="18">
        <f t="shared" si="9"/>
        <v>7948806</v>
      </c>
      <c r="H25" s="18">
        <f t="shared" si="9"/>
        <v>7777342</v>
      </c>
      <c r="I25" s="18">
        <f t="shared" si="9"/>
        <v>7561026</v>
      </c>
      <c r="J25" s="18">
        <f t="shared" si="9"/>
        <v>8170370</v>
      </c>
      <c r="K25" s="18">
        <f t="shared" si="9"/>
        <v>7927822</v>
      </c>
      <c r="L25" s="18">
        <f t="shared" si="9"/>
        <v>7469401</v>
      </c>
    </row>
    <row r="26" spans="1:12" x14ac:dyDescent="0.25">
      <c r="A26" s="11" t="s">
        <v>28</v>
      </c>
      <c r="B26" s="13">
        <f t="shared" ref="B26:C26" si="10">(B25-C25)/C25</f>
        <v>6.9497030331539672E-4</v>
      </c>
      <c r="C26" s="13">
        <f t="shared" si="10"/>
        <v>-6.6395273049759057E-3</v>
      </c>
      <c r="D26" s="13">
        <f t="shared" ref="D26" si="11">(D25-E25)/E25</f>
        <v>2.0796115754189892E-2</v>
      </c>
      <c r="E26" s="13">
        <f t="shared" ref="E26" si="12">(E25-F25)/F25</f>
        <v>3.0155650888678349E-2</v>
      </c>
      <c r="F26" s="13">
        <f t="shared" ref="F26" si="13">(F25-G25)/G25</f>
        <v>7.7036727277027522E-3</v>
      </c>
      <c r="G26" s="13">
        <f>(G25-H25)/H25</f>
        <v>2.2046606668447908E-2</v>
      </c>
      <c r="H26" s="13">
        <f t="shared" ref="H26" si="14">(H25-I25)/I25</f>
        <v>2.8609344816430998E-2</v>
      </c>
      <c r="I26" s="13">
        <f t="shared" ref="I26" si="15">(I25-J25)/J25</f>
        <v>-7.4579731395273408E-2</v>
      </c>
      <c r="J26" s="13">
        <f t="shared" ref="J26" si="16">(J25-K25)/K25</f>
        <v>3.0594531511933542E-2</v>
      </c>
      <c r="K26" s="13">
        <f t="shared" ref="K26" si="17">(K25-L25)/L25</f>
        <v>6.1373194450264484E-2</v>
      </c>
      <c r="L26" s="13"/>
    </row>
    <row r="28" spans="1:12" x14ac:dyDescent="0.25">
      <c r="A28" s="4" t="s">
        <v>52</v>
      </c>
      <c r="B28" s="12">
        <f>AVERAGE(B26:K26)</f>
        <v>1.2075482842071401E-2</v>
      </c>
      <c r="C28" s="14"/>
    </row>
    <row r="30" spans="1:12" x14ac:dyDescent="0.25">
      <c r="B30" s="1"/>
      <c r="C30" s="1"/>
    </row>
  </sheetData>
  <mergeCells count="2">
    <mergeCell ref="A1:I1"/>
    <mergeCell ref="A10:L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8"/>
  <sheetViews>
    <sheetView workbookViewId="0">
      <selection activeCell="G39" sqref="G38:G39"/>
    </sheetView>
  </sheetViews>
  <sheetFormatPr defaultRowHeight="13.2" x14ac:dyDescent="0.25"/>
  <cols>
    <col min="2" max="2" width="7.21875" customWidth="1"/>
    <col min="3" max="3" width="10.109375" customWidth="1"/>
    <col min="4" max="4" width="10.44140625" customWidth="1"/>
    <col min="6" max="6" width="11" style="7" customWidth="1"/>
  </cols>
  <sheetData>
    <row r="2" spans="1:6" s="2" customFormat="1" ht="26.4" x14ac:dyDescent="0.25">
      <c r="A2" s="65" t="s">
        <v>18</v>
      </c>
      <c r="B2" s="65" t="s">
        <v>55</v>
      </c>
      <c r="C2" s="65" t="s">
        <v>49</v>
      </c>
      <c r="D2" s="65" t="s">
        <v>54</v>
      </c>
      <c r="E2" s="65" t="s">
        <v>19</v>
      </c>
      <c r="F2" s="66" t="s">
        <v>53</v>
      </c>
    </row>
    <row r="3" spans="1:6" x14ac:dyDescent="0.25">
      <c r="A3" s="58">
        <v>2003</v>
      </c>
      <c r="B3" s="58">
        <v>13</v>
      </c>
      <c r="C3" s="58">
        <v>183.96</v>
      </c>
      <c r="D3" s="67">
        <f t="shared" ref="D3:D15" si="0">C3/$C$16</f>
        <v>0.76647445085163823</v>
      </c>
      <c r="E3" s="68">
        <f t="shared" ref="E3:E15" si="1">(1/D3)^(1/B3)-1</f>
        <v>2.0668692462131766E-2</v>
      </c>
      <c r="F3" s="69">
        <f t="shared" ref="F3:F16" si="2">D3*((1+E3)^B3)</f>
        <v>1.0000000000000007</v>
      </c>
    </row>
    <row r="4" spans="1:6" x14ac:dyDescent="0.25">
      <c r="A4" s="58">
        <v>2004</v>
      </c>
      <c r="B4" s="58">
        <v>12</v>
      </c>
      <c r="C4" s="58">
        <v>188.9</v>
      </c>
      <c r="D4" s="67">
        <f t="shared" si="0"/>
        <v>0.78705709809673008</v>
      </c>
      <c r="E4" s="68">
        <f t="shared" si="1"/>
        <v>2.0154962865069903E-2</v>
      </c>
      <c r="F4" s="69">
        <f t="shared" si="2"/>
        <v>0.99999999999999856</v>
      </c>
    </row>
    <row r="5" spans="1:6" x14ac:dyDescent="0.25">
      <c r="A5" s="58">
        <v>2005</v>
      </c>
      <c r="B5" s="58">
        <v>11</v>
      </c>
      <c r="C5" s="58">
        <v>195.3</v>
      </c>
      <c r="D5" s="67">
        <f t="shared" si="0"/>
        <v>0.8137228759041365</v>
      </c>
      <c r="E5" s="68">
        <f t="shared" si="1"/>
        <v>1.8916271431058895E-2</v>
      </c>
      <c r="F5" s="69">
        <f t="shared" si="2"/>
        <v>1.0000000000000007</v>
      </c>
    </row>
    <row r="6" spans="1:6" x14ac:dyDescent="0.25">
      <c r="A6" s="58">
        <v>2006</v>
      </c>
      <c r="B6" s="58">
        <v>10</v>
      </c>
      <c r="C6" s="58">
        <v>201.6</v>
      </c>
      <c r="D6" s="67">
        <f t="shared" si="0"/>
        <v>0.83997200093330215</v>
      </c>
      <c r="E6" s="68">
        <f t="shared" si="1"/>
        <v>1.7591613370734116E-2</v>
      </c>
      <c r="F6" s="69">
        <f t="shared" si="2"/>
        <v>1</v>
      </c>
    </row>
    <row r="7" spans="1:6" x14ac:dyDescent="0.25">
      <c r="A7" s="58">
        <v>2007</v>
      </c>
      <c r="B7" s="58">
        <v>9</v>
      </c>
      <c r="C7" s="58">
        <v>207.34200000000001</v>
      </c>
      <c r="D7" s="67">
        <f t="shared" si="0"/>
        <v>0.86389620345988472</v>
      </c>
      <c r="E7" s="68">
        <f t="shared" si="1"/>
        <v>1.6388695447989488E-2</v>
      </c>
      <c r="F7" s="69">
        <f t="shared" si="2"/>
        <v>1.0000000000000007</v>
      </c>
    </row>
    <row r="8" spans="1:6" x14ac:dyDescent="0.25">
      <c r="A8" s="58">
        <v>2008</v>
      </c>
      <c r="B8" s="58">
        <v>8</v>
      </c>
      <c r="C8" s="58">
        <v>215.303</v>
      </c>
      <c r="D8" s="67">
        <f t="shared" si="0"/>
        <v>0.89706593113562871</v>
      </c>
      <c r="E8" s="68">
        <f t="shared" si="1"/>
        <v>1.3670842675818307E-2</v>
      </c>
      <c r="F8" s="69">
        <f t="shared" si="2"/>
        <v>1.0000000000000009</v>
      </c>
    </row>
    <row r="9" spans="1:6" x14ac:dyDescent="0.25">
      <c r="A9" s="58">
        <v>2009</v>
      </c>
      <c r="B9" s="58">
        <v>7</v>
      </c>
      <c r="C9" s="58">
        <v>214.53700000000001</v>
      </c>
      <c r="D9" s="67">
        <f t="shared" si="0"/>
        <v>0.89387437085430488</v>
      </c>
      <c r="E9" s="68">
        <f t="shared" si="1"/>
        <v>1.6156271998426064E-2</v>
      </c>
      <c r="F9" s="69">
        <f t="shared" si="2"/>
        <v>0.99999999999999944</v>
      </c>
    </row>
    <row r="10" spans="1:6" x14ac:dyDescent="0.25">
      <c r="A10" s="58">
        <v>2010</v>
      </c>
      <c r="B10" s="58">
        <v>6</v>
      </c>
      <c r="C10" s="58">
        <v>218.05600000000001</v>
      </c>
      <c r="D10" s="67">
        <f t="shared" si="0"/>
        <v>0.90853638212059595</v>
      </c>
      <c r="E10" s="68">
        <f t="shared" si="1"/>
        <v>1.6115195639630375E-2</v>
      </c>
      <c r="F10" s="69">
        <f t="shared" si="2"/>
        <v>0.99999999999999978</v>
      </c>
    </row>
    <row r="11" spans="1:6" x14ac:dyDescent="0.25">
      <c r="A11" s="58">
        <v>2011</v>
      </c>
      <c r="B11" s="58">
        <v>5</v>
      </c>
      <c r="C11" s="58">
        <v>224.93899999999999</v>
      </c>
      <c r="D11" s="67">
        <f t="shared" si="0"/>
        <v>0.937214592846905</v>
      </c>
      <c r="E11" s="68">
        <f t="shared" si="1"/>
        <v>1.3053057355802755E-2</v>
      </c>
      <c r="F11" s="69">
        <f t="shared" si="2"/>
        <v>1.0000000000000002</v>
      </c>
    </row>
    <row r="12" spans="1:6" x14ac:dyDescent="0.25">
      <c r="A12" s="58">
        <v>2012</v>
      </c>
      <c r="B12" s="58">
        <v>4</v>
      </c>
      <c r="C12" s="58">
        <v>229.59399999999999</v>
      </c>
      <c r="D12" s="67">
        <f t="shared" si="0"/>
        <v>0.95660977967401084</v>
      </c>
      <c r="E12" s="68">
        <f t="shared" si="1"/>
        <v>1.1151652341365059E-2</v>
      </c>
      <c r="F12" s="69">
        <f t="shared" si="2"/>
        <v>1.0000000000000002</v>
      </c>
    </row>
    <row r="13" spans="1:6" x14ac:dyDescent="0.25">
      <c r="A13" s="58">
        <v>2013</v>
      </c>
      <c r="B13" s="58">
        <v>3</v>
      </c>
      <c r="C13" s="58">
        <v>232.95699999999999</v>
      </c>
      <c r="D13" s="67">
        <f t="shared" si="0"/>
        <v>0.97062181260624636</v>
      </c>
      <c r="E13" s="68">
        <f t="shared" si="1"/>
        <v>9.9890167750351644E-3</v>
      </c>
      <c r="F13" s="69">
        <f t="shared" si="2"/>
        <v>1</v>
      </c>
    </row>
    <row r="14" spans="1:6" x14ac:dyDescent="0.25">
      <c r="A14" s="58">
        <v>2014</v>
      </c>
      <c r="B14" s="58">
        <v>2</v>
      </c>
      <c r="C14" s="58">
        <v>236.73599999999999</v>
      </c>
      <c r="D14" s="67">
        <f t="shared" si="0"/>
        <v>0.98636712109596336</v>
      </c>
      <c r="E14" s="68">
        <f t="shared" si="1"/>
        <v>6.8869365797132875E-3</v>
      </c>
      <c r="F14" s="69">
        <f t="shared" si="2"/>
        <v>0.99999999999999967</v>
      </c>
    </row>
    <row r="15" spans="1:6" x14ac:dyDescent="0.25">
      <c r="A15" s="58">
        <v>2015</v>
      </c>
      <c r="B15" s="58">
        <v>1</v>
      </c>
      <c r="C15" s="58">
        <v>237.017</v>
      </c>
      <c r="D15" s="67">
        <f t="shared" si="0"/>
        <v>0.98753791540281988</v>
      </c>
      <c r="E15" s="68">
        <f t="shared" si="1"/>
        <v>1.2619347979258899E-2</v>
      </c>
      <c r="F15" s="69">
        <f t="shared" si="2"/>
        <v>1</v>
      </c>
    </row>
    <row r="16" spans="1:6" x14ac:dyDescent="0.25">
      <c r="A16" s="58">
        <v>2016</v>
      </c>
      <c r="B16" s="58">
        <v>0</v>
      </c>
      <c r="C16" s="58">
        <v>240.00800000000001</v>
      </c>
      <c r="D16" s="58">
        <v>1</v>
      </c>
      <c r="E16" s="68"/>
      <c r="F16" s="69">
        <f t="shared" si="2"/>
        <v>1</v>
      </c>
    </row>
    <row r="18" spans="4:5" x14ac:dyDescent="0.25">
      <c r="D18" s="16" t="s">
        <v>52</v>
      </c>
      <c r="E18" s="8">
        <f>AVERAGE(E6:E15)</f>
        <v>1.3362263016377352E-2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TP010015268</AuthoringAssetId>
    <AssetId xmlns="145c5697-5eb5-440b-b2f1-a8273fb59250">TS010015268</AssetId>
  </documentManagement>
</p:properties>
</file>

<file path=customXml/itemProps1.xml><?xml version="1.0" encoding="utf-8"?>
<ds:datastoreItem xmlns:ds="http://schemas.openxmlformats.org/officeDocument/2006/customXml" ds:itemID="{B5A2CCA5-90DF-4070-810C-3E2FFAAEFE7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A707692-5599-4722-8F3C-909633B1D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FAE9481-727E-4DC3-B492-19362403A4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AD354F-C9B3-4ACE-8191-3B9FF2A088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45c5697-5eb5-440b-b2f1-a8273fb5925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Transit</vt:lpstr>
      <vt:lpstr>Safety</vt:lpstr>
      <vt:lpstr>Residual Value</vt:lpstr>
      <vt:lpstr>Ridership Growth Calculations</vt:lpstr>
      <vt:lpstr>CPI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present value calculator</dc:title>
  <dc:creator>jiacobucci</dc:creator>
  <cp:lastModifiedBy>Michael Groh</cp:lastModifiedBy>
  <cp:lastPrinted>2015-05-12T15:58:55Z</cp:lastPrinted>
  <dcterms:created xsi:type="dcterms:W3CDTF">2004-05-19T17:36:17Z</dcterms:created>
  <dcterms:modified xsi:type="dcterms:W3CDTF">2017-10-02T19:46:46Z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5540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TS010015268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Net present value calculator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EY001079779</vt:lpwstr>
  </property>
  <property fmtid="{D5CDD505-2E9C-101B-9397-08002B2CF9AE}" pid="21" name="SourceTitle">
    <vt:lpwstr>Net present value calculator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Never Localize</vt:lpwstr>
  </property>
  <property fmtid="{D5CDD505-2E9C-101B-9397-08002B2CF9AE}" pid="27" name="Applications">
    <vt:lpwstr>79;#Template 12;#23;#Microsoft Office Excel 2007;#22;#Excel 2003;#347;#Work Essentials 12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WE template</vt:lpwstr>
  </property>
  <property fmtid="{D5CDD505-2E9C-101B-9397-08002B2CF9AE}" pid="33" name="TemplateStatus">
    <vt:lpwstr>Complete</vt:lpwstr>
  </property>
  <property fmtid="{D5CDD505-2E9C-101B-9397-08002B2CF9AE}" pid="34" name="PublishStatusLookup">
    <vt:lpwstr>260611</vt:lpwstr>
  </property>
  <property fmtid="{D5CDD505-2E9C-101B-9397-08002B2CF9AE}" pid="35" name="APTrustLevel">
    <vt:lpwstr>1.00000000000000</vt:lpwstr>
  </property>
  <property fmtid="{D5CDD505-2E9C-101B-9397-08002B2CF9AE}" pid="36" name="TPClientViewer">
    <vt:lpwstr>Microsoft Office Excel</vt:lpwstr>
  </property>
  <property fmtid="{D5CDD505-2E9C-101B-9397-08002B2CF9AE}" pid="37" name="TPComponent">
    <vt:lpwstr>EXCELFiles</vt:lpwstr>
  </property>
  <property fmtid="{D5CDD505-2E9C-101B-9397-08002B2CF9AE}" pid="38" name="TPNamespace">
    <vt:lpwstr>EXCEL</vt:lpwstr>
  </property>
  <property fmtid="{D5CDD505-2E9C-101B-9397-08002B2CF9AE}" pid="39" name="Content Type">
    <vt:lpwstr>OOFile</vt:lpwstr>
  </property>
  <property fmtid="{D5CDD505-2E9C-101B-9397-08002B2CF9AE}" pid="40" name="AuthoringAssetId">
    <vt:lpwstr>TP010015268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